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trisrothschild/Downloads/"/>
    </mc:Choice>
  </mc:AlternateContent>
  <xr:revisionPtr revIDLastSave="0" documentId="8_{2B9491C9-81BB-454F-B560-CE3AEF0F5F75}" xr6:coauthVersionLast="47" xr6:coauthVersionMax="47" xr10:uidLastSave="{00000000-0000-0000-0000-000000000000}"/>
  <bookViews>
    <workbookView xWindow="200" yWindow="500" windowWidth="28060" windowHeight="15840" xr2:uid="{00000000-000D-0000-FFFF-FFFF00000000}"/>
  </bookViews>
  <sheets>
    <sheet name="RECON" sheetId="1" r:id="rId1"/>
    <sheet name="Artists" sheetId="2" r:id="rId2"/>
    <sheet name="Tickets" sheetId="4" r:id="rId3"/>
    <sheet name="Marketing" sheetId="3" r:id="rId4"/>
    <sheet name="Staff Rota" sheetId="5" state="hidden" r:id="rId5"/>
    <sheet name="Operations &amp; Production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JIiUyRhIkF3XuaEUxqnUB7TgRqLUPYBAszhVOnBe4E0="/>
    </ext>
  </extLst>
</workbook>
</file>

<file path=xl/calcChain.xml><?xml version="1.0" encoding="utf-8"?>
<calcChain xmlns="http://schemas.openxmlformats.org/spreadsheetml/2006/main">
  <c r="B15" i="2" l="1"/>
  <c r="B6" i="2"/>
  <c r="B7" i="2"/>
  <c r="B8" i="2"/>
  <c r="B9" i="2"/>
  <c r="B10" i="2"/>
  <c r="B14" i="2"/>
  <c r="E10" i="4"/>
  <c r="D10" i="4"/>
  <c r="D16" i="4" s="1"/>
  <c r="G11" i="4"/>
  <c r="H11" i="4" s="1"/>
  <c r="I11" i="4"/>
  <c r="J11" i="4"/>
  <c r="G12" i="4"/>
  <c r="H12" i="4" s="1"/>
  <c r="I12" i="4"/>
  <c r="J12" i="4"/>
  <c r="G13" i="4"/>
  <c r="H13" i="4" s="1"/>
  <c r="I13" i="4"/>
  <c r="J13" i="4"/>
  <c r="G14" i="4"/>
  <c r="H14" i="4" s="1"/>
  <c r="I14" i="4"/>
  <c r="J14" i="4"/>
  <c r="D15" i="4"/>
  <c r="E15" i="4"/>
  <c r="B12" i="2"/>
  <c r="F13" i="1"/>
  <c r="B5" i="2"/>
  <c r="B2" i="3"/>
  <c r="F10" i="1" s="1"/>
  <c r="G3" i="6"/>
  <c r="F3" i="6"/>
  <c r="E3" i="6"/>
  <c r="B3" i="6"/>
  <c r="AM41" i="5"/>
  <c r="B41" i="5" s="1"/>
  <c r="D41" i="5" s="1"/>
  <c r="AH41" i="5"/>
  <c r="AI41" i="5" s="1"/>
  <c r="AI36" i="5" s="1"/>
  <c r="AC41" i="5"/>
  <c r="AD41" i="5" s="1"/>
  <c r="X41" i="5"/>
  <c r="Y41" i="5" s="1"/>
  <c r="Y36" i="5" s="1"/>
  <c r="S41" i="5"/>
  <c r="T41" i="5" s="1"/>
  <c r="T36" i="5" s="1"/>
  <c r="N41" i="5"/>
  <c r="O41" i="5" s="1"/>
  <c r="O36" i="5" s="1"/>
  <c r="I41" i="5"/>
  <c r="J41" i="5" s="1"/>
  <c r="J36" i="5" s="1"/>
  <c r="AM40" i="5"/>
  <c r="B40" i="5" s="1"/>
  <c r="D40" i="5" s="1"/>
  <c r="AH40" i="5"/>
  <c r="AI40" i="5" s="1"/>
  <c r="AC40" i="5"/>
  <c r="AD40" i="5" s="1"/>
  <c r="AM39" i="5"/>
  <c r="B39" i="5" s="1"/>
  <c r="D39" i="5" s="1"/>
  <c r="AH39" i="5"/>
  <c r="AI39" i="5" s="1"/>
  <c r="AC39" i="5"/>
  <c r="AD39" i="5" s="1"/>
  <c r="AM38" i="5"/>
  <c r="B38" i="5" s="1"/>
  <c r="D38" i="5" s="1"/>
  <c r="AH38" i="5"/>
  <c r="AI38" i="5" s="1"/>
  <c r="AC38" i="5"/>
  <c r="AD38" i="5" s="1"/>
  <c r="AM37" i="5"/>
  <c r="B37" i="5" s="1"/>
  <c r="AH37" i="5"/>
  <c r="AI37" i="5" s="1"/>
  <c r="AC37" i="5"/>
  <c r="AD37" i="5" s="1"/>
  <c r="AD36" i="5" s="1"/>
  <c r="AM36" i="5"/>
  <c r="AH36" i="5"/>
  <c r="AC36" i="5"/>
  <c r="X36" i="5"/>
  <c r="S36" i="5"/>
  <c r="N36" i="5"/>
  <c r="I36" i="5"/>
  <c r="E36" i="5"/>
  <c r="AN35" i="5"/>
  <c r="AM35" i="5"/>
  <c r="AI35" i="5"/>
  <c r="AH35" i="5"/>
  <c r="AD35" i="5"/>
  <c r="AC35" i="5"/>
  <c r="X35" i="5"/>
  <c r="Y35" i="5" s="1"/>
  <c r="Y29" i="5" s="1"/>
  <c r="T35" i="5"/>
  <c r="S35" i="5"/>
  <c r="O35" i="5"/>
  <c r="N35" i="5"/>
  <c r="J35" i="5"/>
  <c r="I35" i="5"/>
  <c r="B35" i="5"/>
  <c r="D35" i="5" s="1"/>
  <c r="AN34" i="5"/>
  <c r="AM34" i="5"/>
  <c r="AI34" i="5"/>
  <c r="AH34" i="5"/>
  <c r="AD34" i="5"/>
  <c r="AC34" i="5"/>
  <c r="B34" i="5"/>
  <c r="D34" i="5" s="1"/>
  <c r="AN33" i="5"/>
  <c r="AM33" i="5"/>
  <c r="AI33" i="5"/>
  <c r="AH33" i="5"/>
  <c r="AD33" i="5"/>
  <c r="AC33" i="5"/>
  <c r="B33" i="5"/>
  <c r="D33" i="5" s="1"/>
  <c r="AN32" i="5"/>
  <c r="AM32" i="5"/>
  <c r="AI32" i="5"/>
  <c r="AH32" i="5"/>
  <c r="AD32" i="5"/>
  <c r="AC32" i="5"/>
  <c r="B32" i="5"/>
  <c r="D32" i="5" s="1"/>
  <c r="AN31" i="5"/>
  <c r="AM31" i="5"/>
  <c r="AI31" i="5"/>
  <c r="AH31" i="5"/>
  <c r="AD31" i="5"/>
  <c r="AC31" i="5"/>
  <c r="B31" i="5"/>
  <c r="D31" i="5" s="1"/>
  <c r="AN30" i="5"/>
  <c r="AM30" i="5"/>
  <c r="AI30" i="5"/>
  <c r="AH30" i="5"/>
  <c r="AD30" i="5"/>
  <c r="AC30" i="5"/>
  <c r="B30" i="5"/>
  <c r="D30" i="5" s="1"/>
  <c r="D29" i="5" s="1"/>
  <c r="AN29" i="5"/>
  <c r="AM29" i="5"/>
  <c r="AI29" i="5"/>
  <c r="AH29" i="5"/>
  <c r="AD29" i="5"/>
  <c r="AC29" i="5"/>
  <c r="X29" i="5"/>
  <c r="T29" i="5"/>
  <c r="S29" i="5"/>
  <c r="O29" i="5"/>
  <c r="N29" i="5"/>
  <c r="J29" i="5"/>
  <c r="I29" i="5"/>
  <c r="E29" i="5"/>
  <c r="B29" i="5"/>
  <c r="AM28" i="5"/>
  <c r="AN28" i="5" s="1"/>
  <c r="AH28" i="5"/>
  <c r="AI28" i="5" s="1"/>
  <c r="AC28" i="5"/>
  <c r="AD28" i="5" s="1"/>
  <c r="B28" i="5"/>
  <c r="D28" i="5" s="1"/>
  <c r="AM27" i="5"/>
  <c r="AN27" i="5" s="1"/>
  <c r="AH27" i="5"/>
  <c r="AI27" i="5" s="1"/>
  <c r="AC27" i="5"/>
  <c r="AD27" i="5" s="1"/>
  <c r="B27" i="5"/>
  <c r="D27" i="5" s="1"/>
  <c r="AM26" i="5"/>
  <c r="AN26" i="5" s="1"/>
  <c r="AH26" i="5"/>
  <c r="AI26" i="5" s="1"/>
  <c r="AC26" i="5"/>
  <c r="AD26" i="5" s="1"/>
  <c r="B26" i="5"/>
  <c r="D26" i="5" s="1"/>
  <c r="AM25" i="5"/>
  <c r="AN25" i="5" s="1"/>
  <c r="AH25" i="5"/>
  <c r="AI25" i="5" s="1"/>
  <c r="AC25" i="5"/>
  <c r="AD25" i="5" s="1"/>
  <c r="B25" i="5"/>
  <c r="D25" i="5" s="1"/>
  <c r="AM24" i="5"/>
  <c r="AN24" i="5" s="1"/>
  <c r="AH24" i="5"/>
  <c r="AI24" i="5" s="1"/>
  <c r="AC24" i="5"/>
  <c r="AD24" i="5" s="1"/>
  <c r="B24" i="5"/>
  <c r="D24" i="5" s="1"/>
  <c r="AM23" i="5"/>
  <c r="AN23" i="5" s="1"/>
  <c r="AH23" i="5"/>
  <c r="AI23" i="5" s="1"/>
  <c r="AC23" i="5"/>
  <c r="AD23" i="5" s="1"/>
  <c r="B23" i="5"/>
  <c r="D23" i="5" s="1"/>
  <c r="AM22" i="5"/>
  <c r="AN22" i="5" s="1"/>
  <c r="AH22" i="5"/>
  <c r="AI22" i="5" s="1"/>
  <c r="AC22" i="5"/>
  <c r="AD22" i="5" s="1"/>
  <c r="B22" i="5"/>
  <c r="D22" i="5" s="1"/>
  <c r="AM21" i="5"/>
  <c r="AN21" i="5" s="1"/>
  <c r="AH21" i="5"/>
  <c r="AI21" i="5" s="1"/>
  <c r="AC21" i="5"/>
  <c r="AD21" i="5" s="1"/>
  <c r="B21" i="5"/>
  <c r="D21" i="5" s="1"/>
  <c r="AM20" i="5"/>
  <c r="AN20" i="5" s="1"/>
  <c r="AH20" i="5"/>
  <c r="AI20" i="5" s="1"/>
  <c r="AC20" i="5"/>
  <c r="AD20" i="5" s="1"/>
  <c r="B20" i="5"/>
  <c r="D20" i="5" s="1"/>
  <c r="AM19" i="5"/>
  <c r="AN19" i="5" s="1"/>
  <c r="AH19" i="5"/>
  <c r="AI19" i="5" s="1"/>
  <c r="AC19" i="5"/>
  <c r="AD19" i="5" s="1"/>
  <c r="B19" i="5"/>
  <c r="D19" i="5" s="1"/>
  <c r="AM18" i="5"/>
  <c r="AN18" i="5" s="1"/>
  <c r="AH18" i="5"/>
  <c r="AI18" i="5" s="1"/>
  <c r="AC18" i="5"/>
  <c r="AD18" i="5" s="1"/>
  <c r="B18" i="5"/>
  <c r="D18" i="5" s="1"/>
  <c r="AM17" i="5"/>
  <c r="AN17" i="5" s="1"/>
  <c r="AH17" i="5"/>
  <c r="AI17" i="5" s="1"/>
  <c r="AC17" i="5"/>
  <c r="AD17" i="5" s="1"/>
  <c r="B17" i="5"/>
  <c r="D17" i="5" s="1"/>
  <c r="AM16" i="5"/>
  <c r="AN16" i="5" s="1"/>
  <c r="AH16" i="5"/>
  <c r="AI16" i="5" s="1"/>
  <c r="AC16" i="5"/>
  <c r="AD16" i="5" s="1"/>
  <c r="B16" i="5"/>
  <c r="D16" i="5" s="1"/>
  <c r="AM15" i="5"/>
  <c r="AN15" i="5" s="1"/>
  <c r="AH15" i="5"/>
  <c r="AI15" i="5" s="1"/>
  <c r="AC15" i="5"/>
  <c r="AD15" i="5" s="1"/>
  <c r="B15" i="5"/>
  <c r="D15" i="5" s="1"/>
  <c r="AM14" i="5"/>
  <c r="AN14" i="5" s="1"/>
  <c r="AH14" i="5"/>
  <c r="AI14" i="5" s="1"/>
  <c r="AC14" i="5"/>
  <c r="AD14" i="5" s="1"/>
  <c r="B14" i="5"/>
  <c r="D14" i="5" s="1"/>
  <c r="AM13" i="5"/>
  <c r="AN13" i="5" s="1"/>
  <c r="AH13" i="5"/>
  <c r="AI13" i="5" s="1"/>
  <c r="AC13" i="5"/>
  <c r="AD13" i="5" s="1"/>
  <c r="B13" i="5"/>
  <c r="D13" i="5" s="1"/>
  <c r="AM12" i="5"/>
  <c r="AN12" i="5" s="1"/>
  <c r="AH12" i="5"/>
  <c r="AI12" i="5" s="1"/>
  <c r="AC12" i="5"/>
  <c r="AD12" i="5" s="1"/>
  <c r="B12" i="5"/>
  <c r="D12" i="5" s="1"/>
  <c r="AM11" i="5"/>
  <c r="AN11" i="5" s="1"/>
  <c r="AH11" i="5"/>
  <c r="AI11" i="5" s="1"/>
  <c r="AC11" i="5"/>
  <c r="AD11" i="5" s="1"/>
  <c r="B11" i="5"/>
  <c r="D11" i="5" s="1"/>
  <c r="AM10" i="5"/>
  <c r="AN10" i="5" s="1"/>
  <c r="AN7" i="5" s="1"/>
  <c r="AH10" i="5"/>
  <c r="AI10" i="5" s="1"/>
  <c r="AC10" i="5"/>
  <c r="AD10" i="5" s="1"/>
  <c r="B10" i="5"/>
  <c r="D10" i="5" s="1"/>
  <c r="AM9" i="5"/>
  <c r="AN9" i="5" s="1"/>
  <c r="AH9" i="5"/>
  <c r="AI9" i="5" s="1"/>
  <c r="AC9" i="5"/>
  <c r="AD9" i="5" s="1"/>
  <c r="B9" i="5"/>
  <c r="D9" i="5" s="1"/>
  <c r="AM8" i="5"/>
  <c r="AN8" i="5" s="1"/>
  <c r="AH8" i="5"/>
  <c r="AI8" i="5" s="1"/>
  <c r="AC8" i="5"/>
  <c r="AD8" i="5" s="1"/>
  <c r="B8" i="5"/>
  <c r="D8" i="5" s="1"/>
  <c r="AM7" i="5"/>
  <c r="AH7" i="5"/>
  <c r="AC7" i="5"/>
  <c r="Y7" i="5"/>
  <c r="X7" i="5"/>
  <c r="T7" i="5"/>
  <c r="S7" i="5"/>
  <c r="O7" i="5"/>
  <c r="N7" i="5"/>
  <c r="J7" i="5"/>
  <c r="I7" i="5"/>
  <c r="E7" i="5"/>
  <c r="E6" i="5"/>
  <c r="J9" i="4"/>
  <c r="I9" i="4"/>
  <c r="G9" i="4"/>
  <c r="J8" i="4"/>
  <c r="I8" i="4"/>
  <c r="G8" i="4"/>
  <c r="H8" i="4" s="1"/>
  <c r="J7" i="4"/>
  <c r="I7" i="4"/>
  <c r="G7" i="4"/>
  <c r="H7" i="4" s="1"/>
  <c r="J6" i="4"/>
  <c r="I6" i="4"/>
  <c r="G6" i="4"/>
  <c r="H6" i="4" s="1"/>
  <c r="J5" i="4"/>
  <c r="I5" i="4"/>
  <c r="G5" i="4"/>
  <c r="H5" i="4" s="1"/>
  <c r="J4" i="4"/>
  <c r="I4" i="4"/>
  <c r="G4" i="4"/>
  <c r="H4" i="4" s="1"/>
  <c r="J3" i="4"/>
  <c r="I3" i="4"/>
  <c r="G3" i="4"/>
  <c r="J2" i="4"/>
  <c r="I2" i="4"/>
  <c r="G2" i="4"/>
  <c r="H2" i="4" s="1"/>
  <c r="B20" i="2"/>
  <c r="B19" i="2"/>
  <c r="B18" i="2"/>
  <c r="B17" i="2"/>
  <c r="N3" i="2"/>
  <c r="M3" i="2"/>
  <c r="L3" i="2"/>
  <c r="K3" i="2"/>
  <c r="J3" i="2"/>
  <c r="I3" i="2"/>
  <c r="H3" i="2"/>
  <c r="G3" i="2"/>
  <c r="F3" i="2"/>
  <c r="E3" i="2"/>
  <c r="D3" i="2"/>
  <c r="C3" i="2"/>
  <c r="F18" i="1"/>
  <c r="N10" i="1"/>
  <c r="N1" i="1"/>
  <c r="I16" i="4" l="1"/>
  <c r="I17" i="4" s="1"/>
  <c r="I18" i="4" s="1"/>
  <c r="J16" i="4"/>
  <c r="B3" i="2"/>
  <c r="F9" i="1" s="1"/>
  <c r="F3" i="1"/>
  <c r="D37" i="5"/>
  <c r="D36" i="5" s="1"/>
  <c r="B36" i="5"/>
  <c r="D7" i="5"/>
  <c r="D6" i="5" s="1"/>
  <c r="F17" i="1" s="1"/>
  <c r="AD7" i="5"/>
  <c r="AI7" i="5"/>
  <c r="H3" i="4"/>
  <c r="B7" i="5"/>
  <c r="B6" i="5" s="1"/>
  <c r="H9" i="4"/>
  <c r="AN37" i="5"/>
  <c r="AN38" i="5"/>
  <c r="AN39" i="5"/>
  <c r="AN40" i="5"/>
  <c r="AN41" i="5"/>
  <c r="AN36" i="5" s="1"/>
  <c r="H16" i="4" l="1"/>
  <c r="H17" i="4" s="1"/>
  <c r="H18" i="4" s="1"/>
  <c r="F12" i="1" s="1"/>
  <c r="J17" i="4"/>
  <c r="J18" i="4" s="1"/>
  <c r="F6" i="1"/>
  <c r="M11" i="1"/>
  <c r="F11" i="1"/>
  <c r="G9" i="1"/>
  <c r="F7" i="1"/>
  <c r="F20" i="1" s="1"/>
  <c r="G11" i="1" l="1"/>
  <c r="F14" i="1" s="1"/>
  <c r="F15" i="1" s="1"/>
  <c r="F21" i="1"/>
  <c r="G20" i="1" s="1"/>
  <c r="F19" i="1"/>
  <c r="G17" i="1" s="1"/>
  <c r="M2" i="1" s="1"/>
  <c r="N2" i="1"/>
  <c r="M3" i="1" l="1"/>
  <c r="M4" i="1" s="1"/>
  <c r="M6" i="1" s="1"/>
  <c r="N11" i="1"/>
  <c r="F22" i="1"/>
  <c r="M7" i="1" l="1"/>
  <c r="N3" i="1" l="1"/>
  <c r="N4" i="1" s="1"/>
  <c r="N6" i="1" l="1"/>
  <c r="N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6" authorId="0" shapeId="0" xr:uid="{6554BDD8-87EA-9A45-AC12-D160519597B7}">
      <text>
        <r>
          <rPr>
            <sz val="12"/>
            <color rgb="FF000000"/>
            <rFont val="Calibri"/>
            <family val="2"/>
          </rPr>
          <t xml:space="preserve">Reimbursed to Johnny
</t>
        </r>
        <r>
          <rPr>
            <sz val="12"/>
            <color rgb="FF000000"/>
            <rFont val="Calibri"/>
            <family val="2"/>
          </rPr>
          <t>======</t>
        </r>
      </text>
    </comment>
    <comment ref="K7" authorId="0" shapeId="0" xr:uid="{00000000-0006-0000-0100-000003000000}">
      <text>
        <r>
          <rPr>
            <sz val="12"/>
            <color rgb="FF000000"/>
            <rFont val="Calibri"/>
            <family val="2"/>
          </rPr>
          <t xml:space="preserve">Reimbursed to Johnny
</t>
        </r>
        <r>
          <rPr>
            <sz val="12"/>
            <color rgb="FF000000"/>
            <rFont val="Calibri"/>
            <family val="2"/>
          </rPr>
          <t>======</t>
        </r>
      </text>
    </comment>
    <comment ref="C12" authorId="0" shapeId="0" xr:uid="{00000000-0006-0000-0100-000004000000}">
      <text>
        <r>
          <rPr>
            <sz val="12"/>
            <color rgb="FF000000"/>
            <rFont val="Calibri"/>
            <family val="2"/>
          </rPr>
          <t xml:space="preserve">PAID Deposit - Artist Fee €500 - MK1336, Remaining AF MK1563
</t>
        </r>
        <r>
          <rPr>
            <sz val="12"/>
            <color rgb="FF000000"/>
            <rFont val="Calibri"/>
            <family val="2"/>
          </rPr>
          <t>======</t>
        </r>
      </text>
    </comment>
    <comment ref="C13" authorId="0" shapeId="0" xr:uid="{00000000-0006-0000-0100-000005000000}">
      <text>
        <r>
          <rPr>
            <sz val="12"/>
            <color rgb="FF000000"/>
            <rFont val="Calibri"/>
            <family val="2"/>
          </rPr>
          <t xml:space="preserve">50% of AF MK1464
</t>
        </r>
        <r>
          <rPr>
            <sz val="12"/>
            <color rgb="FF000000"/>
            <rFont val="Calibri"/>
            <family val="2"/>
          </rPr>
          <t>======</t>
        </r>
      </text>
    </comment>
    <comment ref="K14" authorId="0" shapeId="0" xr:uid="{87252529-05ED-9040-AC48-A58DD83BAD03}">
      <text>
        <r>
          <rPr>
            <sz val="12"/>
            <color rgb="FF000000"/>
            <rFont val="Calibri"/>
            <family val="2"/>
          </rPr>
          <t xml:space="preserve">Reimbursed to Johnny
</t>
        </r>
        <r>
          <rPr>
            <sz val="12"/>
            <color rgb="FF000000"/>
            <rFont val="Calibri"/>
            <family val="2"/>
          </rPr>
          <t>======</t>
        </r>
      </text>
    </comment>
  </commentList>
</comments>
</file>

<file path=xl/sharedStrings.xml><?xml version="1.0" encoding="utf-8"?>
<sst xmlns="http://schemas.openxmlformats.org/spreadsheetml/2006/main" count="182" uniqueCount="135">
  <si>
    <t>£/Head (Gross) -&gt;</t>
  </si>
  <si>
    <t>TOTAL SHOW</t>
  </si>
  <si>
    <t>Tickets &amp; Capacity</t>
  </si>
  <si>
    <t>Category</t>
  </si>
  <si>
    <t>Sellout</t>
  </si>
  <si>
    <t>Total Costs</t>
  </si>
  <si>
    <t>Online Tickets (standard)</t>
  </si>
  <si>
    <t>Total Revenue</t>
  </si>
  <si>
    <t>Balance</t>
  </si>
  <si>
    <t>TOTAL E1</t>
  </si>
  <si>
    <t>Total Tickets</t>
  </si>
  <si>
    <t>Booking Bonus</t>
  </si>
  <si>
    <t>Dropout:</t>
  </si>
  <si>
    <t>Total Capacity</t>
  </si>
  <si>
    <t>Final Balance</t>
  </si>
  <si>
    <t>Line-up &amp; Promotion</t>
  </si>
  <si>
    <t>Artists</t>
  </si>
  <si>
    <t>Marketing</t>
  </si>
  <si>
    <t>Ticket Revenue</t>
  </si>
  <si>
    <t>RA Tickets</t>
  </si>
  <si>
    <t>Average Ticket price</t>
  </si>
  <si>
    <t>RA Booking fee</t>
  </si>
  <si>
    <t>Door</t>
  </si>
  <si>
    <t>Net Door</t>
  </si>
  <si>
    <t>Operational Costs</t>
  </si>
  <si>
    <t>Staff (Bar, Cloakroom, Door)</t>
  </si>
  <si>
    <t>Operations &amp; Production</t>
  </si>
  <si>
    <t>Stock</t>
  </si>
  <si>
    <t>Bar &amp; CR Revenue</t>
  </si>
  <si>
    <t>Bar</t>
  </si>
  <si>
    <t>Cloakroom</t>
  </si>
  <si>
    <t>Net Ops / Bar</t>
  </si>
  <si>
    <t>TOTAL</t>
  </si>
  <si>
    <t>Artist</t>
  </si>
  <si>
    <t>BF</t>
  </si>
  <si>
    <t>Flights</t>
  </si>
  <si>
    <t>Travel 1</t>
  </si>
  <si>
    <t>Travel 2</t>
  </si>
  <si>
    <t>Travel 3</t>
  </si>
  <si>
    <t>Travel 4</t>
  </si>
  <si>
    <t>Hotel</t>
  </si>
  <si>
    <t>Dinner</t>
  </si>
  <si>
    <t>Hospitality</t>
  </si>
  <si>
    <t>Visa</t>
  </si>
  <si>
    <t>Tech Rider</t>
  </si>
  <si>
    <t>Airport &gt; Hotel</t>
  </si>
  <si>
    <t>Hotel &gt; E1</t>
  </si>
  <si>
    <t>E1 &gt; Hotel</t>
  </si>
  <si>
    <t>Hotel &gt; Airport</t>
  </si>
  <si>
    <t>Amount</t>
  </si>
  <si>
    <t>comment</t>
  </si>
  <si>
    <t>Ppl/tick</t>
  </si>
  <si>
    <t>Price</t>
  </si>
  <si>
    <t>Number sold</t>
  </si>
  <si>
    <t>Allocated</t>
  </si>
  <si>
    <t>People</t>
  </si>
  <si>
    <t>BF Share</t>
  </si>
  <si>
    <t>Act. Revenue</t>
  </si>
  <si>
    <t>Max Revenue</t>
  </si>
  <si>
    <t>1st Release</t>
  </si>
  <si>
    <t>2nd Release</t>
  </si>
  <si>
    <t>3rd Release</t>
  </si>
  <si>
    <t>4th Release</t>
  </si>
  <si>
    <t>Final Release</t>
  </si>
  <si>
    <t>Total Standard Tickets</t>
  </si>
  <si>
    <t>Group Tickets - 2nd Release</t>
  </si>
  <si>
    <t>Group Tickets - 3rd Release</t>
  </si>
  <si>
    <t>Group Tickets - 4th Release</t>
  </si>
  <si>
    <t>Group Tickets - Final Release</t>
  </si>
  <si>
    <t>Total Special Tickets</t>
  </si>
  <si>
    <t>Consession 1</t>
  </si>
  <si>
    <t>Consession 2</t>
  </si>
  <si>
    <t>Free</t>
  </si>
  <si>
    <t>Staff Presets</t>
  </si>
  <si>
    <t>Black</t>
  </si>
  <si>
    <t>WH</t>
  </si>
  <si>
    <t>Full Venue</t>
  </si>
  <si>
    <t>Staff</t>
  </si>
  <si>
    <t>Hours</t>
  </si>
  <si>
    <t>Rate</t>
  </si>
  <si>
    <t>£</t>
  </si>
  <si>
    <t>Extra</t>
  </si>
  <si>
    <t>MONDAY</t>
  </si>
  <si>
    <t>TUESDAY</t>
  </si>
  <si>
    <t>WEDNESDAY</t>
  </si>
  <si>
    <t>THURSDAY</t>
  </si>
  <si>
    <t>Day1</t>
  </si>
  <si>
    <t>Day2</t>
  </si>
  <si>
    <t>Day3</t>
  </si>
  <si>
    <t>Start</t>
  </si>
  <si>
    <t>End</t>
  </si>
  <si>
    <t>Break</t>
  </si>
  <si>
    <t>Day hr</t>
  </si>
  <si>
    <t>BAR</t>
  </si>
  <si>
    <t>CLOAKROOM</t>
  </si>
  <si>
    <t>DOOR</t>
  </si>
  <si>
    <t xml:space="preserve"> </t>
  </si>
  <si>
    <t>Copy prefered option</t>
  </si>
  <si>
    <t>WH only</t>
  </si>
  <si>
    <t>Full venue</t>
  </si>
  <si>
    <t>Black only</t>
  </si>
  <si>
    <t>Security</t>
  </si>
  <si>
    <t>Medics</t>
  </si>
  <si>
    <t>Cleaning</t>
  </si>
  <si>
    <t>Waste Disposal</t>
  </si>
  <si>
    <t>Ops Assistant</t>
  </si>
  <si>
    <t>Lighting Equipment</t>
  </si>
  <si>
    <t>Lighting engineers</t>
  </si>
  <si>
    <t>Sound services Xtra Hire</t>
  </si>
  <si>
    <t>Sound Engineers</t>
  </si>
  <si>
    <t>Packdown Bronze</t>
  </si>
  <si>
    <t>Painting</t>
  </si>
  <si>
    <t xml:space="preserve">Ticket income </t>
  </si>
  <si>
    <t>GROSS</t>
  </si>
  <si>
    <t>VAT</t>
  </si>
  <si>
    <t>Ex. VAT</t>
  </si>
  <si>
    <t>Haai</t>
  </si>
  <si>
    <t>Room Y</t>
  </si>
  <si>
    <t>Room X</t>
  </si>
  <si>
    <t>(if needed due to hype of artists)</t>
  </si>
  <si>
    <t>``</t>
  </si>
  <si>
    <t>`</t>
  </si>
  <si>
    <t>Sammy Virji b2b Haamdi</t>
  </si>
  <si>
    <t>Joy Anonymous</t>
  </si>
  <si>
    <t>Mall Grab b2b Effy</t>
  </si>
  <si>
    <t>Elkka</t>
  </si>
  <si>
    <t>Room Z</t>
  </si>
  <si>
    <t>Sammy Virji b2b Hamdi</t>
  </si>
  <si>
    <t>Anish Kumar</t>
  </si>
  <si>
    <t xml:space="preserve">Josey Rebelle </t>
  </si>
  <si>
    <t xml:space="preserve">Otik </t>
  </si>
  <si>
    <t xml:space="preserve">Kristi </t>
  </si>
  <si>
    <t>2000 (overall)</t>
  </si>
  <si>
    <t>Overall</t>
  </si>
  <si>
    <t>Fred Again b2b Four Tet b2b Skrillex (6 hour set)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</si>
</sst>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£-809]#,##0;[Red]\-[$£-809]#,##0"/>
    <numFmt numFmtId="165" formatCode="[$£]#,##0"/>
    <numFmt numFmtId="166" formatCode="[$£]#,##0.00"/>
    <numFmt numFmtId="167" formatCode="[$£-809]#,##0.00"/>
    <numFmt numFmtId="168" formatCode="[h]:mm"/>
    <numFmt numFmtId="169" formatCode="[$£-809]#,##0"/>
    <numFmt numFmtId="170" formatCode="[$-1000000]h:mm"/>
  </numFmts>
  <fonts count="17" x14ac:knownFonts="1">
    <font>
      <sz val="12"/>
      <color rgb="FF000000"/>
      <name val="Calibri"/>
      <scheme val="minor"/>
    </font>
    <font>
      <b/>
      <sz val="12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20"/>
      <color rgb="FF000000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2"/>
      <color rgb="FF212121"/>
      <name val="Calibri"/>
      <family val="2"/>
    </font>
    <font>
      <sz val="12"/>
      <color rgb="FFFFFFFF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FFE598"/>
        <bgColor rgb="FFFFE598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F9999"/>
        <bgColor rgb="FFFF9999"/>
      </patternFill>
    </fill>
    <fill>
      <patternFill patternType="solid">
        <fgColor rgb="FF92D050"/>
        <bgColor rgb="FF92D05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FF7C80"/>
        <bgColor rgb="FFFF7C80"/>
      </patternFill>
    </fill>
    <fill>
      <patternFill patternType="solid">
        <fgColor rgb="FFC5E0B3"/>
        <bgColor rgb="FFC5E0B3"/>
      </patternFill>
    </fill>
    <fill>
      <patternFill patternType="solid">
        <fgColor rgb="FFB4C6E7"/>
        <bgColor rgb="FFB4C6E7"/>
      </patternFill>
    </fill>
    <fill>
      <patternFill patternType="solid">
        <fgColor rgb="FFFFD965"/>
        <bgColor rgb="FFFFD965"/>
      </patternFill>
    </fill>
    <fill>
      <patternFill patternType="solid">
        <fgColor rgb="FFAEABAB"/>
        <bgColor rgb="FFAEABAB"/>
      </patternFill>
    </fill>
    <fill>
      <patternFill patternType="solid">
        <fgColor rgb="FFCCCCFF"/>
        <bgColor rgb="FFCCCCFF"/>
      </patternFill>
    </fill>
    <fill>
      <patternFill patternType="solid">
        <fgColor rgb="FFEA9999"/>
        <bgColor rgb="FFEA9999"/>
      </patternFill>
    </fill>
    <fill>
      <patternFill patternType="solid">
        <fgColor rgb="FFF7CAAC"/>
        <bgColor rgb="FFF7CAAC"/>
      </patternFill>
    </fill>
    <fill>
      <patternFill patternType="solid">
        <fgColor rgb="FFB7B7B7"/>
        <bgColor rgb="FFB7B7B7"/>
      </patternFill>
    </fill>
    <fill>
      <patternFill patternType="solid">
        <fgColor rgb="FFFFC000"/>
        <bgColor rgb="FFFFC000"/>
      </patternFill>
    </fill>
    <fill>
      <patternFill patternType="solid">
        <fgColor rgb="FFFEF2CB"/>
        <bgColor rgb="FFFEF2CB"/>
      </patternFill>
    </fill>
    <fill>
      <patternFill patternType="solid">
        <fgColor rgb="FFA8D08D"/>
        <bgColor rgb="FFA8D08D"/>
      </patternFill>
    </fill>
    <fill>
      <patternFill patternType="solid">
        <fgColor rgb="FFDADADA"/>
        <bgColor rgb="FFDADADA"/>
      </patternFill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FFCCCC"/>
        <bgColor rgb="FFFFCCCC"/>
      </patternFill>
    </fill>
    <fill>
      <patternFill patternType="solid">
        <fgColor rgb="FF8EAADB"/>
        <bgColor rgb="FF8EAAD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9" fontId="3" fillId="5" borderId="4" xfId="0" applyNumberFormat="1" applyFont="1" applyFill="1" applyBorder="1" applyAlignment="1">
      <alignment horizontal="center"/>
    </xf>
    <xf numFmtId="0" fontId="5" fillId="3" borderId="4" xfId="0" applyFont="1" applyFill="1" applyBorder="1"/>
    <xf numFmtId="0" fontId="4" fillId="6" borderId="4" xfId="0" applyFont="1" applyFill="1" applyBorder="1"/>
    <xf numFmtId="9" fontId="5" fillId="6" borderId="4" xfId="0" applyNumberFormat="1" applyFont="1" applyFill="1" applyBorder="1" applyAlignment="1">
      <alignment horizontal="center"/>
    </xf>
    <xf numFmtId="0" fontId="3" fillId="0" borderId="0" xfId="0" applyFont="1"/>
    <xf numFmtId="164" fontId="1" fillId="7" borderId="4" xfId="0" applyNumberFormat="1" applyFont="1" applyFill="1" applyBorder="1"/>
    <xf numFmtId="164" fontId="1" fillId="0" borderId="0" xfId="0" applyNumberFormat="1" applyFont="1"/>
    <xf numFmtId="0" fontId="1" fillId="3" borderId="4" xfId="0" applyFont="1" applyFill="1" applyBorder="1" applyAlignment="1">
      <alignment vertical="center"/>
    </xf>
    <xf numFmtId="164" fontId="1" fillId="8" borderId="4" xfId="0" applyNumberFormat="1" applyFont="1" applyFill="1" applyBorder="1"/>
    <xf numFmtId="164" fontId="1" fillId="2" borderId="4" xfId="0" applyNumberFormat="1" applyFont="1" applyFill="1" applyBorder="1"/>
    <xf numFmtId="0" fontId="3" fillId="5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4" fillId="9" borderId="4" xfId="0" applyFont="1" applyFill="1" applyBorder="1"/>
    <xf numFmtId="165" fontId="1" fillId="0" borderId="4" xfId="0" applyNumberFormat="1" applyFont="1" applyBorder="1"/>
    <xf numFmtId="9" fontId="1" fillId="0" borderId="4" xfId="0" applyNumberFormat="1" applyFont="1" applyBorder="1"/>
    <xf numFmtId="164" fontId="1" fillId="9" borderId="4" xfId="0" applyNumberFormat="1" applyFont="1" applyFill="1" applyBorder="1"/>
    <xf numFmtId="0" fontId="1" fillId="6" borderId="8" xfId="0" applyFont="1" applyFill="1" applyBorder="1" applyAlignment="1">
      <alignment horizontal="center"/>
    </xf>
    <xf numFmtId="9" fontId="1" fillId="0" borderId="4" xfId="0" applyNumberFormat="1" applyFont="1" applyBorder="1" applyAlignment="1">
      <alignment horizontal="center"/>
    </xf>
    <xf numFmtId="0" fontId="4" fillId="6" borderId="0" xfId="0" applyFont="1" applyFill="1"/>
    <xf numFmtId="0" fontId="1" fillId="3" borderId="5" xfId="0" applyFont="1" applyFill="1" applyBorder="1" applyAlignment="1">
      <alignment horizontal="left"/>
    </xf>
    <xf numFmtId="0" fontId="5" fillId="3" borderId="5" xfId="0" applyFont="1" applyFill="1" applyBorder="1"/>
    <xf numFmtId="0" fontId="1" fillId="10" borderId="1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left"/>
    </xf>
    <xf numFmtId="164" fontId="3" fillId="10" borderId="2" xfId="0" applyNumberFormat="1" applyFont="1" applyFill="1" applyBorder="1"/>
    <xf numFmtId="164" fontId="1" fillId="10" borderId="2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/>
    <xf numFmtId="164" fontId="3" fillId="7" borderId="7" xfId="0" applyNumberFormat="1" applyFont="1" applyFill="1" applyBorder="1"/>
    <xf numFmtId="164" fontId="3" fillId="3" borderId="4" xfId="0" applyNumberFormat="1" applyFont="1" applyFill="1" applyBorder="1"/>
    <xf numFmtId="164" fontId="3" fillId="7" borderId="4" xfId="0" applyNumberFormat="1" applyFont="1" applyFill="1" applyBorder="1"/>
    <xf numFmtId="164" fontId="3" fillId="8" borderId="4" xfId="0" applyNumberFormat="1" applyFont="1" applyFill="1" applyBorder="1"/>
    <xf numFmtId="166" fontId="5" fillId="11" borderId="4" xfId="0" applyNumberFormat="1" applyFont="1" applyFill="1" applyBorder="1"/>
    <xf numFmtId="0" fontId="1" fillId="4" borderId="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/>
    <xf numFmtId="0" fontId="1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/>
    <xf numFmtId="9" fontId="3" fillId="0" borderId="1" xfId="0" applyNumberFormat="1" applyFont="1" applyBorder="1" applyAlignment="1">
      <alignment horizontal="center"/>
    </xf>
    <xf numFmtId="164" fontId="1" fillId="3" borderId="4" xfId="0" applyNumberFormat="1" applyFont="1" applyFill="1" applyBorder="1"/>
    <xf numFmtId="167" fontId="3" fillId="0" borderId="0" xfId="0" applyNumberFormat="1" applyFont="1"/>
    <xf numFmtId="0" fontId="6" fillId="4" borderId="4" xfId="0" applyFont="1" applyFill="1" applyBorder="1" applyAlignment="1">
      <alignment horizontal="left" vertical="top"/>
    </xf>
    <xf numFmtId="0" fontId="6" fillId="17" borderId="4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left" vertical="top"/>
    </xf>
    <xf numFmtId="0" fontId="10" fillId="0" borderId="0" xfId="0" applyFont="1"/>
    <xf numFmtId="0" fontId="1" fillId="0" borderId="4" xfId="0" applyFont="1" applyBorder="1"/>
    <xf numFmtId="3" fontId="1" fillId="12" borderId="4" xfId="0" applyNumberFormat="1" applyFont="1" applyFill="1" applyBorder="1"/>
    <xf numFmtId="3" fontId="3" fillId="13" borderId="4" xfId="0" applyNumberFormat="1" applyFont="1" applyFill="1" applyBorder="1"/>
    <xf numFmtId="3" fontId="3" fillId="14" borderId="4" xfId="0" applyNumberFormat="1" applyFont="1" applyFill="1" applyBorder="1"/>
    <xf numFmtId="3" fontId="3" fillId="15" borderId="4" xfId="0" applyNumberFormat="1" applyFont="1" applyFill="1" applyBorder="1"/>
    <xf numFmtId="3" fontId="3" fillId="4" borderId="4" xfId="0" applyNumberFormat="1" applyFont="1" applyFill="1" applyBorder="1"/>
    <xf numFmtId="3" fontId="6" fillId="16" borderId="4" xfId="0" applyNumberFormat="1" applyFont="1" applyFill="1" applyBorder="1"/>
    <xf numFmtId="3" fontId="3" fillId="17" borderId="4" xfId="0" applyNumberFormat="1" applyFont="1" applyFill="1" applyBorder="1"/>
    <xf numFmtId="3" fontId="3" fillId="18" borderId="4" xfId="0" applyNumberFormat="1" applyFont="1" applyFill="1" applyBorder="1"/>
    <xf numFmtId="3" fontId="3" fillId="19" borderId="4" xfId="0" applyNumberFormat="1" applyFont="1" applyFill="1" applyBorder="1"/>
    <xf numFmtId="0" fontId="1" fillId="6" borderId="4" xfId="0" applyFont="1" applyFill="1" applyBorder="1"/>
    <xf numFmtId="3" fontId="3" fillId="5" borderId="4" xfId="0" applyNumberFormat="1" applyFont="1" applyFill="1" applyBorder="1"/>
    <xf numFmtId="3" fontId="3" fillId="6" borderId="4" xfId="0" applyNumberFormat="1" applyFont="1" applyFill="1" applyBorder="1" applyAlignment="1">
      <alignment horizontal="right"/>
    </xf>
    <xf numFmtId="3" fontId="3" fillId="6" borderId="3" xfId="0" applyNumberFormat="1" applyFont="1" applyFill="1" applyBorder="1" applyAlignment="1">
      <alignment horizontal="right"/>
    </xf>
    <xf numFmtId="3" fontId="6" fillId="6" borderId="3" xfId="0" applyNumberFormat="1" applyFont="1" applyFill="1" applyBorder="1" applyAlignment="1">
      <alignment horizontal="right"/>
    </xf>
    <xf numFmtId="3" fontId="6" fillId="6" borderId="3" xfId="0" applyNumberFormat="1" applyFont="1" applyFill="1" applyBorder="1"/>
    <xf numFmtId="0" fontId="3" fillId="6" borderId="3" xfId="0" applyFont="1" applyFill="1" applyBorder="1"/>
    <xf numFmtId="0" fontId="3" fillId="6" borderId="4" xfId="0" applyFont="1" applyFill="1" applyBorder="1"/>
    <xf numFmtId="3" fontId="3" fillId="20" borderId="4" xfId="0" applyNumberFormat="1" applyFont="1" applyFill="1" applyBorder="1"/>
    <xf numFmtId="3" fontId="6" fillId="10" borderId="4" xfId="0" applyNumberFormat="1" applyFont="1" applyFill="1" applyBorder="1" applyAlignment="1">
      <alignment horizontal="right"/>
    </xf>
    <xf numFmtId="3" fontId="6" fillId="10" borderId="3" xfId="0" applyNumberFormat="1" applyFont="1" applyFill="1" applyBorder="1" applyAlignment="1">
      <alignment horizontal="right"/>
    </xf>
    <xf numFmtId="3" fontId="6" fillId="10" borderId="7" xfId="0" applyNumberFormat="1" applyFont="1" applyFill="1" applyBorder="1" applyAlignment="1">
      <alignment horizontal="right"/>
    </xf>
    <xf numFmtId="3" fontId="6" fillId="10" borderId="13" xfId="0" applyNumberFormat="1" applyFont="1" applyFill="1" applyBorder="1"/>
    <xf numFmtId="3" fontId="6" fillId="10" borderId="13" xfId="0" applyNumberFormat="1" applyFont="1" applyFill="1" applyBorder="1" applyAlignment="1">
      <alignment horizontal="right"/>
    </xf>
    <xf numFmtId="3" fontId="6" fillId="10" borderId="7" xfId="0" applyNumberFormat="1" applyFont="1" applyFill="1" applyBorder="1"/>
    <xf numFmtId="3" fontId="11" fillId="10" borderId="7" xfId="0" applyNumberFormat="1" applyFont="1" applyFill="1" applyBorder="1" applyAlignment="1">
      <alignment horizontal="right"/>
    </xf>
    <xf numFmtId="0" fontId="3" fillId="0" borderId="4" xfId="0" applyFont="1" applyBorder="1"/>
    <xf numFmtId="3" fontId="3" fillId="10" borderId="4" xfId="0" applyNumberFormat="1" applyFont="1" applyFill="1" applyBorder="1"/>
    <xf numFmtId="3" fontId="3" fillId="0" borderId="4" xfId="0" applyNumberFormat="1" applyFont="1" applyBorder="1"/>
    <xf numFmtId="3" fontId="6" fillId="0" borderId="4" xfId="0" applyNumberFormat="1" applyFont="1" applyBorder="1"/>
    <xf numFmtId="0" fontId="1" fillId="6" borderId="4" xfId="0" applyFont="1" applyFill="1" applyBorder="1" applyAlignment="1">
      <alignment horizontal="left"/>
    </xf>
    <xf numFmtId="3" fontId="3" fillId="6" borderId="4" xfId="0" applyNumberFormat="1" applyFont="1" applyFill="1" applyBorder="1"/>
    <xf numFmtId="3" fontId="6" fillId="6" borderId="4" xfId="0" applyNumberFormat="1" applyFont="1" applyFill="1" applyBorder="1"/>
    <xf numFmtId="3" fontId="3" fillId="10" borderId="4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0" fontId="1" fillId="15" borderId="18" xfId="0" applyFont="1" applyFill="1" applyBorder="1"/>
    <xf numFmtId="0" fontId="1" fillId="4" borderId="18" xfId="0" applyFont="1" applyFill="1" applyBorder="1"/>
    <xf numFmtId="167" fontId="3" fillId="4" borderId="18" xfId="0" applyNumberFormat="1" applyFont="1" applyFill="1" applyBorder="1"/>
    <xf numFmtId="0" fontId="3" fillId="4" borderId="18" xfId="0" applyFont="1" applyFill="1" applyBorder="1"/>
    <xf numFmtId="0" fontId="5" fillId="0" borderId="0" xfId="0" applyFont="1"/>
    <xf numFmtId="0" fontId="3" fillId="21" borderId="4" xfId="0" applyFont="1" applyFill="1" applyBorder="1"/>
    <xf numFmtId="0" fontId="3" fillId="21" borderId="19" xfId="0" applyFont="1" applyFill="1" applyBorder="1"/>
    <xf numFmtId="0" fontId="3" fillId="21" borderId="20" xfId="0" applyFont="1" applyFill="1" applyBorder="1"/>
    <xf numFmtId="0" fontId="3" fillId="0" borderId="21" xfId="0" applyFont="1" applyBorder="1"/>
    <xf numFmtId="167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7" fontId="3" fillId="0" borderId="4" xfId="0" applyNumberFormat="1" applyFont="1" applyBorder="1"/>
    <xf numFmtId="167" fontId="3" fillId="22" borderId="4" xfId="0" applyNumberFormat="1" applyFont="1" applyFill="1" applyBorder="1"/>
    <xf numFmtId="167" fontId="3" fillId="22" borderId="22" xfId="0" applyNumberFormat="1" applyFont="1" applyFill="1" applyBorder="1"/>
    <xf numFmtId="167" fontId="3" fillId="0" borderId="7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23" xfId="0" applyFont="1" applyBorder="1"/>
    <xf numFmtId="0" fontId="3" fillId="0" borderId="24" xfId="0" applyFont="1" applyBorder="1"/>
    <xf numFmtId="0" fontId="3" fillId="21" borderId="25" xfId="0" applyFont="1" applyFill="1" applyBorder="1"/>
    <xf numFmtId="167" fontId="3" fillId="21" borderId="4" xfId="0" applyNumberFormat="1" applyFont="1" applyFill="1" applyBorder="1"/>
    <xf numFmtId="0" fontId="1" fillId="21" borderId="4" xfId="0" applyFont="1" applyFill="1" applyBorder="1"/>
    <xf numFmtId="0" fontId="3" fillId="21" borderId="26" xfId="0" applyFont="1" applyFill="1" applyBorder="1"/>
    <xf numFmtId="0" fontId="3" fillId="21" borderId="23" xfId="0" applyFont="1" applyFill="1" applyBorder="1"/>
    <xf numFmtId="167" fontId="1" fillId="21" borderId="4" xfId="0" applyNumberFormat="1" applyFont="1" applyFill="1" applyBorder="1"/>
    <xf numFmtId="0" fontId="6" fillId="21" borderId="26" xfId="0" applyFont="1" applyFill="1" applyBorder="1"/>
    <xf numFmtId="167" fontId="1" fillId="21" borderId="22" xfId="0" applyNumberFormat="1" applyFont="1" applyFill="1" applyBorder="1"/>
    <xf numFmtId="0" fontId="3" fillId="21" borderId="27" xfId="0" applyFont="1" applyFill="1" applyBorder="1"/>
    <xf numFmtId="0" fontId="3" fillId="21" borderId="28" xfId="0" applyFont="1" applyFill="1" applyBorder="1"/>
    <xf numFmtId="0" fontId="3" fillId="21" borderId="29" xfId="0" applyFont="1" applyFill="1" applyBorder="1"/>
    <xf numFmtId="167" fontId="1" fillId="21" borderId="29" xfId="0" applyNumberFormat="1" applyFont="1" applyFill="1" applyBorder="1"/>
    <xf numFmtId="167" fontId="1" fillId="2" borderId="30" xfId="0" applyNumberFormat="1" applyFont="1" applyFill="1" applyBorder="1"/>
    <xf numFmtId="0" fontId="12" fillId="0" borderId="0" xfId="0" applyFont="1"/>
    <xf numFmtId="0" fontId="1" fillId="0" borderId="0" xfId="0" applyFont="1"/>
    <xf numFmtId="0" fontId="1" fillId="0" borderId="5" xfId="0" applyFont="1" applyBorder="1"/>
    <xf numFmtId="0" fontId="13" fillId="2" borderId="4" xfId="0" applyFont="1" applyFill="1" applyBorder="1"/>
    <xf numFmtId="0" fontId="14" fillId="0" borderId="0" xfId="0" applyFont="1"/>
    <xf numFmtId="0" fontId="14" fillId="2" borderId="4" xfId="0" applyFont="1" applyFill="1" applyBorder="1"/>
    <xf numFmtId="0" fontId="14" fillId="23" borderId="4" xfId="0" applyFont="1" applyFill="1" applyBorder="1" applyAlignment="1">
      <alignment horizontal="center"/>
    </xf>
    <xf numFmtId="0" fontId="14" fillId="23" borderId="22" xfId="0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/>
    </xf>
    <xf numFmtId="168" fontId="14" fillId="13" borderId="4" xfId="0" applyNumberFormat="1" applyFont="1" applyFill="1" applyBorder="1" applyAlignment="1">
      <alignment horizontal="center"/>
    </xf>
    <xf numFmtId="0" fontId="14" fillId="13" borderId="4" xfId="0" applyFont="1" applyFill="1" applyBorder="1" applyAlignment="1">
      <alignment horizontal="center"/>
    </xf>
    <xf numFmtId="169" fontId="13" fillId="13" borderId="4" xfId="0" applyNumberFormat="1" applyFont="1" applyFill="1" applyBorder="1" applyAlignment="1">
      <alignment horizontal="right"/>
    </xf>
    <xf numFmtId="169" fontId="13" fillId="13" borderId="4" xfId="0" applyNumberFormat="1" applyFont="1" applyFill="1" applyBorder="1" applyAlignment="1">
      <alignment horizontal="center"/>
    </xf>
    <xf numFmtId="0" fontId="14" fillId="13" borderId="22" xfId="0" applyFont="1" applyFill="1" applyBorder="1" applyAlignment="1">
      <alignment horizontal="center"/>
    </xf>
    <xf numFmtId="0" fontId="14" fillId="13" borderId="26" xfId="0" applyFont="1" applyFill="1" applyBorder="1" applyAlignment="1">
      <alignment horizontal="center"/>
    </xf>
    <xf numFmtId="0" fontId="14" fillId="13" borderId="31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168" fontId="13" fillId="4" borderId="4" xfId="0" applyNumberFormat="1" applyFont="1" applyFill="1" applyBorder="1"/>
    <xf numFmtId="0" fontId="13" fillId="4" borderId="4" xfId="0" applyFont="1" applyFill="1" applyBorder="1"/>
    <xf numFmtId="167" fontId="13" fillId="4" borderId="4" xfId="0" applyNumberFormat="1" applyFont="1" applyFill="1" applyBorder="1"/>
    <xf numFmtId="170" fontId="13" fillId="4" borderId="4" xfId="0" applyNumberFormat="1" applyFont="1" applyFill="1" applyBorder="1" applyAlignment="1">
      <alignment horizontal="center"/>
    </xf>
    <xf numFmtId="167" fontId="13" fillId="4" borderId="4" xfId="0" applyNumberFormat="1" applyFont="1" applyFill="1" applyBorder="1" applyAlignment="1">
      <alignment horizontal="center"/>
    </xf>
    <xf numFmtId="168" fontId="13" fillId="4" borderId="4" xfId="0" applyNumberFormat="1" applyFont="1" applyFill="1" applyBorder="1" applyAlignment="1">
      <alignment horizontal="center"/>
    </xf>
    <xf numFmtId="169" fontId="13" fillId="4" borderId="4" xfId="0" applyNumberFormat="1" applyFont="1" applyFill="1" applyBorder="1" applyAlignment="1">
      <alignment horizontal="center"/>
    </xf>
    <xf numFmtId="0" fontId="15" fillId="22" borderId="4" xfId="0" applyFont="1" applyFill="1" applyBorder="1" applyAlignment="1">
      <alignment horizontal="left"/>
    </xf>
    <xf numFmtId="168" fontId="14" fillId="24" borderId="4" xfId="0" applyNumberFormat="1" applyFont="1" applyFill="1" applyBorder="1"/>
    <xf numFmtId="0" fontId="14" fillId="24" borderId="4" xfId="0" applyFont="1" applyFill="1" applyBorder="1"/>
    <xf numFmtId="169" fontId="14" fillId="25" borderId="4" xfId="0" applyNumberFormat="1" applyFont="1" applyFill="1" applyBorder="1"/>
    <xf numFmtId="170" fontId="14" fillId="0" borderId="4" xfId="0" applyNumberFormat="1" applyFont="1" applyBorder="1" applyAlignment="1">
      <alignment horizontal="center"/>
    </xf>
    <xf numFmtId="170" fontId="14" fillId="25" borderId="4" xfId="0" applyNumberFormat="1" applyFont="1" applyFill="1" applyBorder="1" applyAlignment="1">
      <alignment horizontal="center"/>
    </xf>
    <xf numFmtId="167" fontId="14" fillId="25" borderId="4" xfId="0" applyNumberFormat="1" applyFont="1" applyFill="1" applyBorder="1" applyAlignment="1">
      <alignment horizontal="center"/>
    </xf>
    <xf numFmtId="169" fontId="14" fillId="25" borderId="4" xfId="0" applyNumberFormat="1" applyFont="1" applyFill="1" applyBorder="1" applyAlignment="1">
      <alignment horizontal="center"/>
    </xf>
    <xf numFmtId="0" fontId="13" fillId="26" borderId="4" xfId="0" applyFont="1" applyFill="1" applyBorder="1" applyAlignment="1">
      <alignment horizontal="center"/>
    </xf>
    <xf numFmtId="168" fontId="13" fillId="26" borderId="4" xfId="0" applyNumberFormat="1" applyFont="1" applyFill="1" applyBorder="1"/>
    <xf numFmtId="0" fontId="14" fillId="26" borderId="4" xfId="0" applyFont="1" applyFill="1" applyBorder="1"/>
    <xf numFmtId="169" fontId="13" fillId="26" borderId="4" xfId="0" applyNumberFormat="1" applyFont="1" applyFill="1" applyBorder="1"/>
    <xf numFmtId="170" fontId="13" fillId="26" borderId="4" xfId="0" applyNumberFormat="1" applyFont="1" applyFill="1" applyBorder="1"/>
    <xf numFmtId="170" fontId="13" fillId="26" borderId="4" xfId="0" applyNumberFormat="1" applyFont="1" applyFill="1" applyBorder="1" applyAlignment="1">
      <alignment horizontal="center"/>
    </xf>
    <xf numFmtId="167" fontId="13" fillId="26" borderId="4" xfId="0" applyNumberFormat="1" applyFont="1" applyFill="1" applyBorder="1" applyAlignment="1">
      <alignment horizontal="center"/>
    </xf>
    <xf numFmtId="168" fontId="13" fillId="26" borderId="4" xfId="0" applyNumberFormat="1" applyFont="1" applyFill="1" applyBorder="1" applyAlignment="1">
      <alignment horizontal="center"/>
    </xf>
    <xf numFmtId="169" fontId="13" fillId="26" borderId="4" xfId="0" applyNumberFormat="1" applyFont="1" applyFill="1" applyBorder="1" applyAlignment="1">
      <alignment horizontal="center"/>
    </xf>
    <xf numFmtId="0" fontId="14" fillId="27" borderId="4" xfId="0" applyFont="1" applyFill="1" applyBorder="1" applyAlignment="1">
      <alignment horizontal="left"/>
    </xf>
    <xf numFmtId="168" fontId="14" fillId="25" borderId="4" xfId="0" applyNumberFormat="1" applyFont="1" applyFill="1" applyBorder="1"/>
    <xf numFmtId="0" fontId="14" fillId="25" borderId="4" xfId="0" applyFont="1" applyFill="1" applyBorder="1"/>
    <xf numFmtId="170" fontId="14" fillId="26" borderId="4" xfId="0" applyNumberFormat="1" applyFont="1" applyFill="1" applyBorder="1" applyAlignment="1">
      <alignment horizontal="center"/>
    </xf>
    <xf numFmtId="167" fontId="14" fillId="26" borderId="4" xfId="0" applyNumberFormat="1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168" fontId="13" fillId="7" borderId="4" xfId="0" applyNumberFormat="1" applyFont="1" applyFill="1" applyBorder="1"/>
    <xf numFmtId="0" fontId="14" fillId="7" borderId="4" xfId="0" applyFont="1" applyFill="1" applyBorder="1"/>
    <xf numFmtId="169" fontId="13" fillId="7" borderId="4" xfId="0" applyNumberFormat="1" applyFont="1" applyFill="1" applyBorder="1"/>
    <xf numFmtId="170" fontId="13" fillId="7" borderId="4" xfId="0" applyNumberFormat="1" applyFont="1" applyFill="1" applyBorder="1"/>
    <xf numFmtId="170" fontId="13" fillId="7" borderId="4" xfId="0" applyNumberFormat="1" applyFont="1" applyFill="1" applyBorder="1" applyAlignment="1">
      <alignment horizontal="center"/>
    </xf>
    <xf numFmtId="167" fontId="13" fillId="7" borderId="4" xfId="0" applyNumberFormat="1" applyFont="1" applyFill="1" applyBorder="1" applyAlignment="1">
      <alignment horizontal="center"/>
    </xf>
    <xf numFmtId="168" fontId="13" fillId="7" borderId="4" xfId="0" applyNumberFormat="1" applyFont="1" applyFill="1" applyBorder="1" applyAlignment="1">
      <alignment horizontal="center"/>
    </xf>
    <xf numFmtId="169" fontId="13" fillId="7" borderId="4" xfId="0" applyNumberFormat="1" applyFont="1" applyFill="1" applyBorder="1" applyAlignment="1">
      <alignment horizontal="center"/>
    </xf>
    <xf numFmtId="0" fontId="14" fillId="28" borderId="4" xfId="0" applyFont="1" applyFill="1" applyBorder="1" applyAlignment="1">
      <alignment horizontal="left"/>
    </xf>
    <xf numFmtId="0" fontId="1" fillId="29" borderId="4" xfId="0" applyFont="1" applyFill="1" applyBorder="1"/>
    <xf numFmtId="0" fontId="1" fillId="29" borderId="32" xfId="0" applyFont="1" applyFill="1" applyBorder="1"/>
    <xf numFmtId="0" fontId="1" fillId="29" borderId="33" xfId="0" applyFont="1" applyFill="1" applyBorder="1"/>
    <xf numFmtId="0" fontId="1" fillId="14" borderId="4" xfId="0" applyFont="1" applyFill="1" applyBorder="1"/>
    <xf numFmtId="167" fontId="1" fillId="14" borderId="4" xfId="0" applyNumberFormat="1" applyFont="1" applyFill="1" applyBorder="1"/>
    <xf numFmtId="0" fontId="3" fillId="14" borderId="4" xfId="0" applyFont="1" applyFill="1" applyBorder="1"/>
    <xf numFmtId="0" fontId="5" fillId="21" borderId="23" xfId="0" applyFont="1" applyFill="1" applyBorder="1"/>
    <xf numFmtId="0" fontId="5" fillId="0" borderId="15" xfId="0" applyFont="1" applyBorder="1"/>
    <xf numFmtId="49" fontId="5" fillId="0" borderId="16" xfId="0" applyNumberFormat="1" applyFont="1" applyBorder="1"/>
    <xf numFmtId="49" fontId="5" fillId="0" borderId="7" xfId="0" applyNumberFormat="1" applyFont="1" applyBorder="1"/>
    <xf numFmtId="49" fontId="5" fillId="0" borderId="17" xfId="0" applyNumberFormat="1" applyFont="1" applyBorder="1"/>
    <xf numFmtId="0" fontId="5" fillId="0" borderId="17" xfId="0" applyFont="1" applyBorder="1"/>
    <xf numFmtId="49" fontId="5" fillId="10" borderId="16" xfId="0" applyNumberFormat="1" applyFont="1" applyFill="1" applyBorder="1"/>
    <xf numFmtId="0" fontId="2" fillId="0" borderId="2" xfId="0" applyFont="1" applyBorder="1"/>
    <xf numFmtId="0" fontId="1" fillId="4" borderId="1" xfId="0" applyFont="1" applyFill="1" applyBorder="1" applyAlignment="1">
      <alignment horizontal="center"/>
    </xf>
    <xf numFmtId="0" fontId="2" fillId="0" borderId="3" xfId="0" applyFont="1" applyBorder="1"/>
    <xf numFmtId="0" fontId="1" fillId="5" borderId="1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4" fillId="6" borderId="1" xfId="0" applyFont="1" applyFill="1" applyBorder="1"/>
    <xf numFmtId="0" fontId="4" fillId="2" borderId="1" xfId="0" applyFont="1" applyFill="1" applyBorder="1"/>
    <xf numFmtId="1" fontId="1" fillId="6" borderId="8" xfId="0" applyNumberFormat="1" applyFont="1" applyFill="1" applyBorder="1" applyAlignment="1">
      <alignment horizontal="center"/>
    </xf>
    <xf numFmtId="0" fontId="2" fillId="0" borderId="9" xfId="0" applyFont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2" borderId="1" xfId="0" applyFont="1" applyFill="1" applyBorder="1"/>
    <xf numFmtId="0" fontId="1" fillId="7" borderId="6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7" borderId="6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left"/>
    </xf>
    <xf numFmtId="0" fontId="2" fillId="0" borderId="11" xfId="0" applyFont="1" applyBorder="1"/>
    <xf numFmtId="0" fontId="3" fillId="7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0" fontId="2" fillId="0" borderId="13" xfId="0" applyFont="1" applyBorder="1"/>
    <xf numFmtId="0" fontId="3" fillId="8" borderId="1" xfId="0" applyFont="1" applyFill="1" applyBorder="1"/>
    <xf numFmtId="0" fontId="1" fillId="4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4" fillId="11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vertical="center"/>
    </xf>
    <xf numFmtId="1" fontId="3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1" fontId="1" fillId="6" borderId="1" xfId="0" applyNumberFormat="1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left" vertical="top" wrapText="1"/>
    </xf>
    <xf numFmtId="0" fontId="3" fillId="19" borderId="5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7" fillId="12" borderId="5" xfId="0" applyFont="1" applyFill="1" applyBorder="1" applyAlignment="1">
      <alignment horizontal="left" vertical="top"/>
    </xf>
    <xf numFmtId="0" fontId="3" fillId="13" borderId="5" xfId="0" applyFont="1" applyFill="1" applyBorder="1" applyAlignment="1">
      <alignment horizontal="left" vertical="top" wrapText="1"/>
    </xf>
    <xf numFmtId="0" fontId="6" fillId="14" borderId="5" xfId="0" applyFont="1" applyFill="1" applyBorder="1" applyAlignment="1">
      <alignment horizontal="left" vertical="top"/>
    </xf>
    <xf numFmtId="0" fontId="6" fillId="15" borderId="5" xfId="0" applyFont="1" applyFill="1" applyBorder="1" applyAlignment="1">
      <alignment horizontal="left" vertical="top"/>
    </xf>
    <xf numFmtId="0" fontId="6" fillId="16" borderId="5" xfId="0" applyFont="1" applyFill="1" applyBorder="1" applyAlignment="1">
      <alignment horizontal="left" vertical="top"/>
    </xf>
    <xf numFmtId="0" fontId="6" fillId="17" borderId="5" xfId="0" applyFont="1" applyFill="1" applyBorder="1" applyAlignment="1">
      <alignment horizontal="left" vertical="top"/>
    </xf>
    <xf numFmtId="0" fontId="14" fillId="23" borderId="1" xfId="0" applyFont="1" applyFill="1" applyBorder="1" applyAlignment="1">
      <alignment horizontal="center"/>
    </xf>
    <xf numFmtId="14" fontId="14" fillId="2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6" fillId="0" borderId="0" xfId="0" applyFont="1"/>
    <xf numFmtId="0" fontId="6" fillId="31" borderId="0" xfId="0" applyFont="1" applyFill="1"/>
    <xf numFmtId="4" fontId="7" fillId="31" borderId="0" xfId="0" applyNumberFormat="1" applyFont="1" applyFill="1" applyAlignment="1">
      <alignment horizontal="right"/>
    </xf>
    <xf numFmtId="0" fontId="6" fillId="30" borderId="0" xfId="0" applyFont="1" applyFill="1"/>
    <xf numFmtId="0" fontId="0" fillId="30" borderId="0" xfId="0" applyFill="1"/>
    <xf numFmtId="4" fontId="6" fillId="31" borderId="0" xfId="0" applyNumberFormat="1" applyFont="1" applyFill="1" applyAlignment="1">
      <alignment horizontal="right"/>
    </xf>
    <xf numFmtId="0" fontId="6" fillId="30" borderId="11" xfId="0" applyFont="1" applyFill="1" applyBorder="1"/>
    <xf numFmtId="0" fontId="7" fillId="30" borderId="13" xfId="0" applyFont="1" applyFill="1" applyBorder="1"/>
    <xf numFmtId="0" fontId="6" fillId="30" borderId="13" xfId="0" applyFont="1" applyFill="1" applyBorder="1"/>
    <xf numFmtId="0" fontId="6" fillId="30" borderId="14" xfId="0" applyFont="1" applyFill="1" applyBorder="1"/>
    <xf numFmtId="4" fontId="6" fillId="31" borderId="13" xfId="0" applyNumberFormat="1" applyFont="1" applyFill="1" applyBorder="1" applyAlignment="1">
      <alignment horizontal="right"/>
    </xf>
    <xf numFmtId="4" fontId="7" fillId="30" borderId="0" xfId="0" applyNumberFormat="1" applyFont="1" applyFill="1" applyAlignment="1">
      <alignment horizontal="right"/>
    </xf>
    <xf numFmtId="4" fontId="6" fillId="30" borderId="13" xfId="0" applyNumberFormat="1" applyFont="1" applyFill="1" applyBorder="1" applyAlignment="1">
      <alignment horizontal="right"/>
    </xf>
    <xf numFmtId="4" fontId="6" fillId="30" borderId="0" xfId="0" applyNumberFormat="1" applyFont="1" applyFill="1" applyAlignment="1">
      <alignment horizontal="right"/>
    </xf>
    <xf numFmtId="4" fontId="7" fillId="30" borderId="13" xfId="0" applyNumberFormat="1" applyFont="1" applyFill="1" applyBorder="1" applyAlignment="1">
      <alignment horizontal="right"/>
    </xf>
    <xf numFmtId="9" fontId="6" fillId="31" borderId="0" xfId="0" applyNumberFormat="1" applyFont="1" applyFill="1"/>
    <xf numFmtId="0" fontId="3" fillId="30" borderId="0" xfId="0" applyFont="1" applyFill="1"/>
    <xf numFmtId="49" fontId="4" fillId="5" borderId="16" xfId="0" applyNumberFormat="1" applyFont="1" applyFill="1" applyBorder="1"/>
    <xf numFmtId="3" fontId="5" fillId="10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Q1000"/>
  <sheetViews>
    <sheetView tabSelected="1" zoomScale="125" workbookViewId="0">
      <pane ySplit="7" topLeftCell="A8" activePane="bottomLeft" state="frozen"/>
      <selection pane="bottomLeft" activeCell="D34" sqref="D34"/>
    </sheetView>
  </sheetViews>
  <sheetFormatPr baseColWidth="10" defaultColWidth="11.1640625" defaultRowHeight="15" customHeight="1" x14ac:dyDescent="0.2"/>
  <cols>
    <col min="1" max="1" width="10.33203125" customWidth="1"/>
    <col min="2" max="2" width="8.1640625" customWidth="1"/>
    <col min="3" max="3" width="6" customWidth="1"/>
    <col min="4" max="4" width="12.83203125" customWidth="1"/>
    <col min="5" max="5" width="1" customWidth="1"/>
    <col min="6" max="7" width="11.5" customWidth="1"/>
    <col min="8" max="8" width="1" customWidth="1"/>
    <col min="9" max="9" width="1.83203125" customWidth="1"/>
    <col min="10" max="10" width="12.1640625" hidden="1" customWidth="1"/>
    <col min="11" max="11" width="6" hidden="1" customWidth="1"/>
    <col min="12" max="12" width="5" hidden="1" customWidth="1"/>
    <col min="13" max="15" width="7.5" hidden="1" customWidth="1"/>
  </cols>
  <sheetData>
    <row r="1" spans="1:15" ht="16" x14ac:dyDescent="0.2">
      <c r="A1" s="35"/>
      <c r="B1" s="35"/>
      <c r="C1" s="35"/>
      <c r="D1" s="35"/>
      <c r="E1" s="1"/>
      <c r="F1" s="185" t="s">
        <v>0</v>
      </c>
      <c r="G1" s="186"/>
      <c r="H1" s="1"/>
      <c r="I1" s="2"/>
      <c r="J1" s="187" t="s">
        <v>1</v>
      </c>
      <c r="K1" s="184"/>
      <c r="L1" s="186"/>
      <c r="M1" s="3">
        <v>1</v>
      </c>
      <c r="N1" s="3" t="e">
        <f>#REF!</f>
        <v>#REF!</v>
      </c>
      <c r="O1" s="2"/>
    </row>
    <row r="2" spans="1:15" ht="15.75" customHeight="1" x14ac:dyDescent="0.2">
      <c r="A2" s="188" t="s">
        <v>2</v>
      </c>
      <c r="B2" s="191" t="s">
        <v>3</v>
      </c>
      <c r="C2" s="184"/>
      <c r="D2" s="186"/>
      <c r="E2" s="4"/>
      <c r="F2" s="5" t="s">
        <v>4</v>
      </c>
      <c r="G2" s="6">
        <v>1</v>
      </c>
      <c r="H2" s="4"/>
      <c r="I2" s="7"/>
      <c r="J2" s="195" t="s">
        <v>5</v>
      </c>
      <c r="K2" s="184"/>
      <c r="L2" s="186"/>
      <c r="M2" s="8" t="e">
        <f>G9+G17</f>
        <v>#REF!</v>
      </c>
      <c r="N2" s="8" t="e">
        <f>#REF!+#REF!</f>
        <v>#REF!</v>
      </c>
      <c r="O2" s="9"/>
    </row>
    <row r="3" spans="1:15" ht="16" x14ac:dyDescent="0.2">
      <c r="A3" s="189"/>
      <c r="B3" s="214" t="s">
        <v>6</v>
      </c>
      <c r="C3" s="184"/>
      <c r="D3" s="186"/>
      <c r="E3" s="10"/>
      <c r="F3" s="215">
        <f>Tickets!E10</f>
        <v>15000</v>
      </c>
      <c r="G3" s="186"/>
      <c r="H3" s="4"/>
      <c r="I3" s="7"/>
      <c r="J3" s="196" t="s">
        <v>7</v>
      </c>
      <c r="K3" s="184"/>
      <c r="L3" s="186"/>
      <c r="M3" s="11" t="e">
        <f>G11+G20</f>
        <v>#REF!</v>
      </c>
      <c r="N3" s="11" t="e">
        <f>#REF!+#REF!</f>
        <v>#REF!</v>
      </c>
      <c r="O3" s="9"/>
    </row>
    <row r="4" spans="1:15" ht="16" hidden="1" x14ac:dyDescent="0.2">
      <c r="A4" s="189"/>
      <c r="B4" s="214"/>
      <c r="C4" s="184"/>
      <c r="D4" s="186"/>
      <c r="E4" s="10"/>
      <c r="F4" s="215"/>
      <c r="G4" s="186"/>
      <c r="H4" s="4"/>
      <c r="I4" s="7"/>
      <c r="J4" s="197" t="s">
        <v>8</v>
      </c>
      <c r="K4" s="184"/>
      <c r="L4" s="186"/>
      <c r="M4" s="12" t="e">
        <f t="shared" ref="M4:N4" si="0">M3-M2</f>
        <v>#REF!</v>
      </c>
      <c r="N4" s="12" t="e">
        <f t="shared" si="0"/>
        <v>#REF!</v>
      </c>
      <c r="O4" s="9"/>
    </row>
    <row r="5" spans="1:15" ht="16" hidden="1" x14ac:dyDescent="0.2">
      <c r="A5" s="189"/>
      <c r="B5" s="214"/>
      <c r="C5" s="184"/>
      <c r="D5" s="186"/>
      <c r="E5" s="10"/>
      <c r="F5" s="216"/>
      <c r="G5" s="186"/>
      <c r="H5" s="4"/>
      <c r="I5" s="7"/>
      <c r="J5" s="187" t="s">
        <v>9</v>
      </c>
      <c r="K5" s="184"/>
      <c r="L5" s="186"/>
      <c r="M5" s="3"/>
      <c r="N5" s="13"/>
      <c r="O5" s="7"/>
    </row>
    <row r="6" spans="1:15" ht="16" x14ac:dyDescent="0.2">
      <c r="A6" s="189"/>
      <c r="B6" s="217" t="s">
        <v>10</v>
      </c>
      <c r="C6" s="184"/>
      <c r="D6" s="186"/>
      <c r="E6" s="14"/>
      <c r="F6" s="218">
        <f>SUM(F3:G5)</f>
        <v>15000</v>
      </c>
      <c r="G6" s="186"/>
      <c r="H6" s="4"/>
      <c r="J6" s="15" t="s">
        <v>11</v>
      </c>
      <c r="K6" s="16">
        <v>0</v>
      </c>
      <c r="L6" s="17">
        <v>0</v>
      </c>
      <c r="M6" s="18" t="e">
        <f>IF(MIN(0.5*M4,F14*L6+K6)&lt;0,0,MIN(0.5*M4,F14*L6+K6))</f>
        <v>#REF!</v>
      </c>
      <c r="N6" s="18" t="e">
        <f>IF(MIN(0.5*N4,#REF!*L6+K6)&lt;0,0,MIN(0.5*N4,#REF!*L6+K6))</f>
        <v>#REF!</v>
      </c>
      <c r="O6" s="9"/>
    </row>
    <row r="7" spans="1:15" ht="16" x14ac:dyDescent="0.2">
      <c r="A7" s="190"/>
      <c r="B7" s="19" t="s">
        <v>12</v>
      </c>
      <c r="C7" s="20">
        <v>0.1</v>
      </c>
      <c r="D7" s="21" t="s">
        <v>13</v>
      </c>
      <c r="E7" s="22"/>
      <c r="F7" s="193">
        <f>(1-C7)*(F3+F4)+SUM(F5)</f>
        <v>13500</v>
      </c>
      <c r="G7" s="194"/>
      <c r="H7" s="23"/>
      <c r="J7" s="192" t="s">
        <v>14</v>
      </c>
      <c r="K7" s="184"/>
      <c r="L7" s="186"/>
      <c r="M7" s="12" t="e">
        <f>F15+F22-M6</f>
        <v>#REF!</v>
      </c>
      <c r="N7" s="12" t="e">
        <f>#REF!+#REF!-N6</f>
        <v>#REF!</v>
      </c>
      <c r="O7" s="9"/>
    </row>
    <row r="8" spans="1:15" ht="4.5" customHeight="1" x14ac:dyDescent="0.2">
      <c r="A8" s="24"/>
      <c r="B8" s="25"/>
      <c r="C8" s="25"/>
      <c r="D8" s="25"/>
      <c r="E8" s="26"/>
      <c r="F8" s="26"/>
      <c r="G8" s="27"/>
      <c r="H8" s="26"/>
    </row>
    <row r="9" spans="1:15" ht="16" x14ac:dyDescent="0.2">
      <c r="A9" s="198" t="s">
        <v>15</v>
      </c>
      <c r="B9" s="202" t="s">
        <v>16</v>
      </c>
      <c r="C9" s="203"/>
      <c r="D9" s="203"/>
      <c r="E9" s="28"/>
      <c r="F9" s="29">
        <f>Artists!B3</f>
        <v>305185</v>
      </c>
      <c r="G9" s="200">
        <f>F9+F10</f>
        <v>315185</v>
      </c>
      <c r="H9" s="28"/>
    </row>
    <row r="10" spans="1:15" ht="16" x14ac:dyDescent="0.2">
      <c r="A10" s="189"/>
      <c r="B10" s="204" t="s">
        <v>17</v>
      </c>
      <c r="C10" s="184"/>
      <c r="D10" s="186"/>
      <c r="E10" s="30"/>
      <c r="F10" s="31">
        <f>Marketing!B2</f>
        <v>10000</v>
      </c>
      <c r="G10" s="190"/>
      <c r="H10" s="30"/>
      <c r="M10" s="3">
        <v>1</v>
      </c>
      <c r="N10" s="3" t="e">
        <f>#REF!</f>
        <v>#REF!</v>
      </c>
    </row>
    <row r="11" spans="1:15" ht="16" x14ac:dyDescent="0.2">
      <c r="A11" s="199" t="s">
        <v>18</v>
      </c>
      <c r="B11" s="205" t="s">
        <v>19</v>
      </c>
      <c r="C11" s="184"/>
      <c r="D11" s="186"/>
      <c r="E11" s="30"/>
      <c r="F11" s="32">
        <f>Tickets!J18</f>
        <v>532958.33333333337</v>
      </c>
      <c r="G11" s="201">
        <f>SUM(F11:F13)</f>
        <v>560356.25</v>
      </c>
      <c r="H11" s="30"/>
      <c r="J11" s="210" t="s">
        <v>20</v>
      </c>
      <c r="K11" s="184"/>
      <c r="L11" s="186"/>
      <c r="M11" s="33">
        <f>Tickets!J16/Tickets!E10</f>
        <v>42.636666666666663</v>
      </c>
      <c r="N11" s="33" t="e">
        <f>Tickets!#REF!/Tickets!#REF!</f>
        <v>#REF!</v>
      </c>
    </row>
    <row r="12" spans="1:15" ht="16" x14ac:dyDescent="0.2">
      <c r="A12" s="189"/>
      <c r="B12" s="205" t="s">
        <v>21</v>
      </c>
      <c r="C12" s="184"/>
      <c r="D12" s="186"/>
      <c r="E12" s="30"/>
      <c r="F12" s="32">
        <f>Tickets!H18</f>
        <v>26647.916666666668</v>
      </c>
      <c r="G12" s="189"/>
      <c r="H12" s="30"/>
    </row>
    <row r="13" spans="1:15" ht="16" x14ac:dyDescent="0.2">
      <c r="A13" s="189"/>
      <c r="B13" s="205" t="s">
        <v>22</v>
      </c>
      <c r="C13" s="184"/>
      <c r="D13" s="186"/>
      <c r="E13" s="30"/>
      <c r="F13" s="32">
        <f>((Tickets!C20*Tickets!E20+Tickets!C21*Tickets!E21+Tickets!C22*Tickets!E22)/1.2)</f>
        <v>750</v>
      </c>
      <c r="G13" s="190"/>
      <c r="H13" s="30"/>
    </row>
    <row r="14" spans="1:15" ht="16" x14ac:dyDescent="0.2">
      <c r="A14" s="34"/>
      <c r="B14" s="208"/>
      <c r="C14" s="209"/>
      <c r="D14" s="209"/>
      <c r="E14" s="36"/>
      <c r="F14" s="213">
        <f>G11-G9</f>
        <v>245171.25</v>
      </c>
      <c r="G14" s="194"/>
      <c r="H14" s="36"/>
    </row>
    <row r="15" spans="1:15" ht="17" x14ac:dyDescent="0.2">
      <c r="A15" s="37"/>
      <c r="B15" s="35"/>
      <c r="C15" s="35"/>
      <c r="D15" s="38" t="s">
        <v>23</v>
      </c>
      <c r="E15" s="36"/>
      <c r="F15" s="213">
        <f>F14*(1-C15)</f>
        <v>245171.25</v>
      </c>
      <c r="G15" s="194"/>
      <c r="H15" s="36"/>
    </row>
    <row r="16" spans="1:15" ht="4.5" customHeight="1" x14ac:dyDescent="0.2">
      <c r="A16" s="39"/>
      <c r="B16" s="40"/>
      <c r="C16" s="40"/>
      <c r="D16" s="40"/>
      <c r="E16" s="41"/>
      <c r="F16" s="41"/>
      <c r="G16" s="41"/>
      <c r="H16" s="41"/>
    </row>
    <row r="17" spans="1:17" ht="16" hidden="1" x14ac:dyDescent="0.2">
      <c r="A17" s="198" t="s">
        <v>24</v>
      </c>
      <c r="B17" s="202" t="s">
        <v>25</v>
      </c>
      <c r="C17" s="203"/>
      <c r="D17" s="206"/>
      <c r="E17" s="28"/>
      <c r="F17" s="29">
        <f>'Staff Rota'!$D$6+'Staff Rota'!$E$6</f>
        <v>1723</v>
      </c>
      <c r="G17" s="200" t="e">
        <f>SUM(F17:F19)</f>
        <v>#REF!</v>
      </c>
      <c r="H17" s="28"/>
    </row>
    <row r="18" spans="1:17" ht="16" hidden="1" x14ac:dyDescent="0.2">
      <c r="A18" s="189"/>
      <c r="B18" s="204" t="s">
        <v>26</v>
      </c>
      <c r="C18" s="184"/>
      <c r="D18" s="186"/>
      <c r="E18" s="30"/>
      <c r="F18" s="31">
        <f>'Operations &amp; Production'!B3</f>
        <v>4460</v>
      </c>
      <c r="G18" s="189"/>
      <c r="H18" s="30"/>
    </row>
    <row r="19" spans="1:17" ht="16" hidden="1" x14ac:dyDescent="0.2">
      <c r="A19" s="189"/>
      <c r="B19" s="204" t="s">
        <v>27</v>
      </c>
      <c r="C19" s="184"/>
      <c r="D19" s="186"/>
      <c r="E19" s="30"/>
      <c r="F19" s="31" t="e">
        <f>F20*0.2</f>
        <v>#REF!</v>
      </c>
      <c r="G19" s="190"/>
      <c r="H19" s="30"/>
      <c r="I19" s="7"/>
      <c r="J19" s="7"/>
      <c r="K19" s="7"/>
      <c r="L19" s="7"/>
      <c r="M19" s="7"/>
      <c r="N19" s="7"/>
      <c r="O19" s="7"/>
    </row>
    <row r="20" spans="1:17" ht="16" hidden="1" x14ac:dyDescent="0.2">
      <c r="A20" s="199" t="s">
        <v>28</v>
      </c>
      <c r="B20" s="205" t="s">
        <v>29</v>
      </c>
      <c r="C20" s="184"/>
      <c r="D20" s="186"/>
      <c r="E20" s="30"/>
      <c r="F20" s="32" t="e">
        <f>(#REF!*F7)/1.2</f>
        <v>#REF!</v>
      </c>
      <c r="G20" s="201" t="e">
        <f>SUM(F20:F21)</f>
        <v>#REF!</v>
      </c>
      <c r="H20" s="30"/>
    </row>
    <row r="21" spans="1:17" ht="15.75" hidden="1" customHeight="1" x14ac:dyDescent="0.2">
      <c r="A21" s="189"/>
      <c r="B21" s="207" t="s">
        <v>30</v>
      </c>
      <c r="C21" s="184"/>
      <c r="D21" s="42">
        <v>0.2</v>
      </c>
      <c r="E21" s="30"/>
      <c r="F21" s="32">
        <f>F7*2.5*D21</f>
        <v>6750</v>
      </c>
      <c r="G21" s="190"/>
      <c r="H21" s="30"/>
    </row>
    <row r="22" spans="1:17" ht="15.75" hidden="1" customHeight="1" x14ac:dyDescent="0.2">
      <c r="A22" s="211" t="s">
        <v>31</v>
      </c>
      <c r="B22" s="184"/>
      <c r="C22" s="184"/>
      <c r="D22" s="186"/>
      <c r="E22" s="43"/>
      <c r="F22" s="212" t="e">
        <f>G20-G17</f>
        <v>#REF!</v>
      </c>
      <c r="G22" s="186"/>
      <c r="H22" s="43"/>
    </row>
    <row r="23" spans="1:17" ht="15.75" customHeight="1" x14ac:dyDescent="0.2"/>
    <row r="24" spans="1:17" ht="15.75" customHeight="1" x14ac:dyDescent="0.2">
      <c r="B24" s="7"/>
      <c r="C24" s="7"/>
      <c r="D24" s="7"/>
    </row>
    <row r="25" spans="1:17" ht="15.75" customHeight="1" x14ac:dyDescent="0.2">
      <c r="A25" s="232"/>
      <c r="B25" s="233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5"/>
    </row>
    <row r="26" spans="1:17" ht="15.75" customHeight="1" x14ac:dyDescent="0.2">
      <c r="A26" s="232"/>
      <c r="B26" s="236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5"/>
    </row>
    <row r="27" spans="1:17" ht="15.75" customHeight="1" x14ac:dyDescent="0.2">
      <c r="A27" s="232"/>
      <c r="B27" s="236"/>
      <c r="C27" s="234"/>
      <c r="D27" s="234"/>
      <c r="E27" s="234"/>
      <c r="F27" s="234"/>
      <c r="G27" s="237"/>
      <c r="H27" s="234"/>
      <c r="I27" s="234"/>
      <c r="J27" s="234"/>
      <c r="K27" s="234"/>
      <c r="L27" s="234"/>
      <c r="M27" s="234"/>
      <c r="N27" s="234"/>
      <c r="O27" s="234"/>
      <c r="P27" s="234"/>
      <c r="Q27" s="235"/>
    </row>
    <row r="28" spans="1:17" ht="15.75" customHeight="1" x14ac:dyDescent="0.2">
      <c r="A28" s="234"/>
      <c r="B28" s="234"/>
      <c r="C28" s="234"/>
      <c r="D28" s="234"/>
      <c r="E28" s="234"/>
      <c r="F28" s="238"/>
      <c r="G28" s="239"/>
      <c r="H28" s="234"/>
      <c r="I28" s="234"/>
      <c r="J28" s="234"/>
      <c r="K28" s="234"/>
      <c r="L28" s="234"/>
      <c r="M28" s="234"/>
      <c r="N28" s="234"/>
      <c r="O28" s="234"/>
      <c r="P28" s="234"/>
      <c r="Q28" s="235"/>
    </row>
    <row r="29" spans="1:17" ht="15.75" customHeight="1" x14ac:dyDescent="0.2">
      <c r="A29" s="234"/>
      <c r="B29" s="234"/>
      <c r="C29" s="234"/>
      <c r="D29" s="234"/>
      <c r="E29" s="240"/>
      <c r="F29" s="239"/>
      <c r="G29" s="241"/>
      <c r="H29" s="232"/>
      <c r="I29" s="234"/>
      <c r="J29" s="234"/>
      <c r="K29" s="234"/>
      <c r="L29" s="234"/>
      <c r="M29" s="234"/>
      <c r="N29" s="234"/>
      <c r="O29" s="232"/>
      <c r="P29" s="234"/>
      <c r="Q29" s="235"/>
    </row>
    <row r="30" spans="1:17" ht="15.75" customHeight="1" x14ac:dyDescent="0.2">
      <c r="A30" s="234"/>
      <c r="B30" s="242"/>
      <c r="C30" s="234"/>
      <c r="D30" s="234"/>
      <c r="E30" s="240"/>
      <c r="F30" s="239"/>
      <c r="G30" s="243"/>
      <c r="H30" s="234"/>
      <c r="I30" s="234"/>
      <c r="J30" s="234"/>
      <c r="K30" s="234"/>
      <c r="L30" s="234"/>
      <c r="M30" s="234"/>
      <c r="N30" s="234"/>
      <c r="O30" s="232"/>
      <c r="P30" s="234"/>
      <c r="Q30" s="235"/>
    </row>
    <row r="31" spans="1:17" ht="15.75" customHeight="1" x14ac:dyDescent="0.2">
      <c r="A31" s="234"/>
      <c r="B31" s="244"/>
      <c r="C31" s="234"/>
      <c r="D31" s="234"/>
      <c r="E31" s="240"/>
      <c r="F31" s="239"/>
      <c r="G31" s="245"/>
      <c r="H31" s="234"/>
      <c r="I31" s="234"/>
      <c r="J31" s="234"/>
      <c r="K31" s="234"/>
      <c r="L31" s="234"/>
      <c r="M31" s="234"/>
      <c r="N31" s="234"/>
      <c r="O31" s="232"/>
      <c r="P31" s="234"/>
      <c r="Q31" s="235"/>
    </row>
    <row r="32" spans="1:17" ht="15.75" customHeight="1" x14ac:dyDescent="0.2">
      <c r="A32" s="234"/>
      <c r="B32" s="244"/>
      <c r="C32" s="234"/>
      <c r="D32" s="234"/>
      <c r="E32" s="234"/>
      <c r="F32" s="234"/>
      <c r="G32" s="244"/>
      <c r="H32" s="234"/>
      <c r="I32" s="234"/>
      <c r="J32" s="234"/>
      <c r="K32" s="234"/>
      <c r="L32" s="234"/>
      <c r="M32" s="234"/>
      <c r="N32" s="234"/>
      <c r="O32" s="232"/>
      <c r="P32" s="234"/>
      <c r="Q32" s="235"/>
    </row>
    <row r="33" spans="1:17" ht="15.75" customHeight="1" x14ac:dyDescent="0.2">
      <c r="A33" s="234"/>
      <c r="B33" s="234"/>
      <c r="C33" s="234"/>
      <c r="D33" s="234"/>
      <c r="E33" s="234"/>
      <c r="F33" s="234"/>
      <c r="G33" s="244"/>
      <c r="H33" s="234"/>
      <c r="I33" s="234"/>
      <c r="J33" s="234"/>
      <c r="K33" s="234"/>
      <c r="L33" s="234"/>
      <c r="M33" s="234"/>
      <c r="N33" s="234"/>
      <c r="O33" s="246"/>
      <c r="P33" s="234"/>
      <c r="Q33" s="235"/>
    </row>
    <row r="34" spans="1:17" ht="15.75" customHeight="1" x14ac:dyDescent="0.2">
      <c r="A34" s="235"/>
      <c r="B34" s="247"/>
      <c r="C34" s="247"/>
      <c r="D34" s="247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</row>
    <row r="35" spans="1:17" ht="15.75" customHeight="1" x14ac:dyDescent="0.2">
      <c r="A35" s="235"/>
      <c r="B35" s="247"/>
      <c r="C35" s="247"/>
      <c r="D35" s="247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</row>
    <row r="36" spans="1:17" ht="15.75" customHeight="1" x14ac:dyDescent="0.2">
      <c r="A36" s="235"/>
      <c r="B36" s="247"/>
      <c r="C36" s="247"/>
      <c r="D36" s="247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</row>
    <row r="37" spans="1:17" ht="15.75" customHeight="1" x14ac:dyDescent="0.2">
      <c r="A37" s="235"/>
      <c r="B37" s="247"/>
      <c r="C37" s="247"/>
      <c r="D37" s="247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</row>
    <row r="38" spans="1:17" ht="15.75" customHeight="1" x14ac:dyDescent="0.2">
      <c r="B38" s="7"/>
      <c r="C38" s="7"/>
      <c r="D38" s="7"/>
    </row>
    <row r="39" spans="1:17" ht="15.75" customHeight="1" x14ac:dyDescent="0.2">
      <c r="B39" s="7"/>
      <c r="C39" s="7"/>
      <c r="D39" s="7"/>
    </row>
    <row r="40" spans="1:17" ht="15.75" customHeight="1" x14ac:dyDescent="0.2"/>
    <row r="41" spans="1:17" ht="15.75" customHeight="1" x14ac:dyDescent="0.2"/>
    <row r="42" spans="1:17" ht="15.75" customHeight="1" x14ac:dyDescent="0.2"/>
    <row r="43" spans="1:17" ht="15.75" customHeight="1" x14ac:dyDescent="0.2"/>
    <row r="44" spans="1:17" ht="15.75" customHeight="1" x14ac:dyDescent="0.2"/>
    <row r="45" spans="1:17" ht="15.75" customHeight="1" x14ac:dyDescent="0.2"/>
    <row r="46" spans="1:17" ht="15.75" customHeight="1" x14ac:dyDescent="0.2"/>
    <row r="47" spans="1:17" ht="15.75" customHeight="1" x14ac:dyDescent="0.2"/>
    <row r="48" spans="1:1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2">
    <mergeCell ref="F5:G5"/>
    <mergeCell ref="B6:D6"/>
    <mergeCell ref="F6:G6"/>
    <mergeCell ref="J11:L11"/>
    <mergeCell ref="A22:D22"/>
    <mergeCell ref="G17:G19"/>
    <mergeCell ref="G20:G21"/>
    <mergeCell ref="F22:G22"/>
    <mergeCell ref="F14:G14"/>
    <mergeCell ref="F15:G15"/>
    <mergeCell ref="B19:D19"/>
    <mergeCell ref="A9:A10"/>
    <mergeCell ref="A11:A13"/>
    <mergeCell ref="A17:A19"/>
    <mergeCell ref="A20:A21"/>
    <mergeCell ref="G9:G10"/>
    <mergeCell ref="G11:G13"/>
    <mergeCell ref="B9:D9"/>
    <mergeCell ref="B10:D10"/>
    <mergeCell ref="B11:D11"/>
    <mergeCell ref="B17:D17"/>
    <mergeCell ref="B18:D18"/>
    <mergeCell ref="B20:D20"/>
    <mergeCell ref="B21:C21"/>
    <mergeCell ref="B12:D12"/>
    <mergeCell ref="B13:D13"/>
    <mergeCell ref="B14:D14"/>
    <mergeCell ref="F1:G1"/>
    <mergeCell ref="J1:L1"/>
    <mergeCell ref="A2:A7"/>
    <mergeCell ref="B2:D2"/>
    <mergeCell ref="J7:L7"/>
    <mergeCell ref="F7:G7"/>
    <mergeCell ref="J2:L2"/>
    <mergeCell ref="J3:L3"/>
    <mergeCell ref="J4:L4"/>
    <mergeCell ref="J5:L5"/>
    <mergeCell ref="B3:D3"/>
    <mergeCell ref="F3:G3"/>
    <mergeCell ref="B4:D4"/>
    <mergeCell ref="F4:G4"/>
    <mergeCell ref="B5:D5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99FF"/>
  </sheetPr>
  <dimension ref="A1:P100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0" sqref="A10"/>
    </sheetView>
  </sheetViews>
  <sheetFormatPr baseColWidth="10" defaultColWidth="11.1640625" defaultRowHeight="15" customHeight="1" x14ac:dyDescent="0.2"/>
  <cols>
    <col min="1" max="1" width="52.83203125" customWidth="1"/>
    <col min="2" max="2" width="24.5" customWidth="1"/>
    <col min="3" max="3" width="29" customWidth="1"/>
    <col min="4" max="4" width="7.1640625" hidden="1" customWidth="1"/>
    <col min="5" max="5" width="7.83203125" customWidth="1"/>
    <col min="6" max="6" width="9.83203125" customWidth="1"/>
    <col min="7" max="7" width="9" customWidth="1"/>
    <col min="8" max="8" width="8.83203125" customWidth="1"/>
    <col min="9" max="9" width="9.83203125" customWidth="1"/>
    <col min="10" max="10" width="7.6640625" customWidth="1"/>
    <col min="11" max="11" width="8.5" hidden="1" customWidth="1"/>
    <col min="12" max="12" width="16.83203125" customWidth="1"/>
    <col min="13" max="13" width="12.1640625" customWidth="1"/>
    <col min="14" max="14" width="18.6640625" customWidth="1"/>
    <col min="15" max="16" width="8.83203125" customWidth="1"/>
  </cols>
  <sheetData>
    <row r="1" spans="1:16" ht="18" customHeight="1" x14ac:dyDescent="0.2">
      <c r="A1" s="221" t="s">
        <v>16</v>
      </c>
      <c r="B1" s="222" t="s">
        <v>32</v>
      </c>
      <c r="C1" s="223" t="s">
        <v>33</v>
      </c>
      <c r="D1" s="224" t="s">
        <v>34</v>
      </c>
      <c r="E1" s="225" t="s">
        <v>35</v>
      </c>
      <c r="F1" s="45" t="s">
        <v>36</v>
      </c>
      <c r="G1" s="45" t="s">
        <v>37</v>
      </c>
      <c r="H1" s="45" t="s">
        <v>38</v>
      </c>
      <c r="I1" s="45" t="s">
        <v>39</v>
      </c>
      <c r="J1" s="226" t="s">
        <v>40</v>
      </c>
      <c r="K1" s="46" t="s">
        <v>41</v>
      </c>
      <c r="L1" s="227" t="s">
        <v>42</v>
      </c>
      <c r="M1" s="219" t="s">
        <v>43</v>
      </c>
      <c r="N1" s="220" t="s">
        <v>44</v>
      </c>
      <c r="O1" s="7"/>
      <c r="P1" s="7"/>
    </row>
    <row r="2" spans="1:16" ht="12.75" customHeight="1" x14ac:dyDescent="0.2">
      <c r="A2" s="190"/>
      <c r="B2" s="190"/>
      <c r="C2" s="190"/>
      <c r="D2" s="190"/>
      <c r="E2" s="190"/>
      <c r="F2" s="47" t="s">
        <v>45</v>
      </c>
      <c r="G2" s="47" t="s">
        <v>46</v>
      </c>
      <c r="H2" s="47" t="s">
        <v>47</v>
      </c>
      <c r="I2" s="47" t="s">
        <v>48</v>
      </c>
      <c r="J2" s="190"/>
      <c r="K2" s="46"/>
      <c r="L2" s="190"/>
      <c r="M2" s="190"/>
      <c r="N2" s="190"/>
      <c r="O2" s="48"/>
      <c r="P2" s="48"/>
    </row>
    <row r="3" spans="1:16" ht="16" x14ac:dyDescent="0.2">
      <c r="A3" s="49" t="s">
        <v>32</v>
      </c>
      <c r="B3" s="50">
        <f>SUM(B5:B25)</f>
        <v>305185</v>
      </c>
      <c r="C3" s="51">
        <f>SUM(C5:C25)</f>
        <v>296400</v>
      </c>
      <c r="D3" s="52">
        <f>SUM(D5:D25)</f>
        <v>0</v>
      </c>
      <c r="E3" s="53">
        <f>SUM(E5:E25)</f>
        <v>5200</v>
      </c>
      <c r="F3" s="54">
        <f>SUM(F5:F25)</f>
        <v>200</v>
      </c>
      <c r="G3" s="54">
        <f>SUM(G5:G25)</f>
        <v>550</v>
      </c>
      <c r="H3" s="54">
        <f>SUM(H5:H25)</f>
        <v>550</v>
      </c>
      <c r="I3" s="54">
        <f>SUM(I5:I25)</f>
        <v>200</v>
      </c>
      <c r="J3" s="55">
        <f>SUM(J5:J25)</f>
        <v>2800</v>
      </c>
      <c r="K3" s="56">
        <f>SUM(K5:K25)</f>
        <v>225</v>
      </c>
      <c r="L3" s="56">
        <f>SUM(L5:L25)</f>
        <v>2100</v>
      </c>
      <c r="M3" s="57">
        <f>SUM(M5:M25)</f>
        <v>160</v>
      </c>
      <c r="N3" s="58">
        <f>SUM(N5:N25)</f>
        <v>0</v>
      </c>
      <c r="O3" s="7"/>
      <c r="P3" s="7"/>
    </row>
    <row r="4" spans="1:16" ht="16" x14ac:dyDescent="0.2">
      <c r="A4" s="59" t="s">
        <v>117</v>
      </c>
      <c r="B4" s="60"/>
      <c r="C4" s="61"/>
      <c r="D4" s="62"/>
      <c r="E4" s="63"/>
      <c r="F4" s="63"/>
      <c r="G4" s="64"/>
      <c r="H4" s="64"/>
      <c r="I4" s="64"/>
      <c r="J4" s="63"/>
      <c r="K4" s="63"/>
      <c r="L4" s="63"/>
      <c r="M4" s="65"/>
      <c r="N4" s="66"/>
      <c r="O4" s="7"/>
      <c r="P4" s="7"/>
    </row>
    <row r="5" spans="1:16" ht="16" x14ac:dyDescent="0.2">
      <c r="A5" s="178" t="s">
        <v>134</v>
      </c>
      <c r="B5" s="67">
        <f>SUM(C5:N5)</f>
        <v>255955</v>
      </c>
      <c r="C5" s="68">
        <v>250000</v>
      </c>
      <c r="D5" s="249"/>
      <c r="E5" s="69">
        <v>3000</v>
      </c>
      <c r="F5" s="69">
        <v>100</v>
      </c>
      <c r="G5" s="69">
        <v>50</v>
      </c>
      <c r="H5" s="69">
        <v>50</v>
      </c>
      <c r="I5" s="69">
        <v>100</v>
      </c>
      <c r="J5" s="69">
        <v>1500</v>
      </c>
      <c r="K5" s="69">
        <v>75</v>
      </c>
      <c r="L5" s="69">
        <v>1000</v>
      </c>
      <c r="M5" s="69">
        <v>80</v>
      </c>
      <c r="N5" s="249" t="s">
        <v>132</v>
      </c>
      <c r="O5" s="7"/>
      <c r="P5" s="7"/>
    </row>
    <row r="6" spans="1:16" ht="16" hidden="1" x14ac:dyDescent="0.2">
      <c r="A6" s="179" t="s">
        <v>116</v>
      </c>
      <c r="B6" s="67">
        <f t="shared" ref="B6:B10" si="0">SUM(C6:N6)</f>
        <v>8755</v>
      </c>
      <c r="C6" s="68">
        <v>8000</v>
      </c>
      <c r="D6" s="69">
        <v>0</v>
      </c>
      <c r="E6" s="71"/>
      <c r="F6" s="71"/>
      <c r="G6" s="72">
        <v>50</v>
      </c>
      <c r="H6" s="72">
        <v>50</v>
      </c>
      <c r="I6" s="71"/>
      <c r="J6" s="69">
        <v>400</v>
      </c>
      <c r="K6" s="69">
        <v>75</v>
      </c>
      <c r="L6" s="72">
        <v>100</v>
      </c>
      <c r="M6" s="71">
        <v>80</v>
      </c>
      <c r="N6" s="72"/>
      <c r="O6" s="7"/>
      <c r="P6" s="7"/>
    </row>
    <row r="7" spans="1:16" ht="16" hidden="1" x14ac:dyDescent="0.2">
      <c r="A7" s="180" t="s">
        <v>122</v>
      </c>
      <c r="B7" s="67">
        <f t="shared" si="0"/>
        <v>0</v>
      </c>
      <c r="C7" s="70"/>
      <c r="D7" s="72">
        <v>0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"/>
      <c r="P7" s="7"/>
    </row>
    <row r="8" spans="1:16" ht="16" hidden="1" x14ac:dyDescent="0.2">
      <c r="A8" s="181"/>
      <c r="B8" s="67">
        <f t="shared" si="0"/>
        <v>0</v>
      </c>
      <c r="C8" s="70"/>
      <c r="D8" s="72">
        <v>0</v>
      </c>
      <c r="E8" s="72">
        <v>0</v>
      </c>
      <c r="F8" s="72"/>
      <c r="G8" s="72"/>
      <c r="H8" s="72"/>
      <c r="I8" s="72"/>
      <c r="J8" s="72"/>
      <c r="K8" s="72"/>
      <c r="L8" s="72"/>
      <c r="M8" s="72"/>
      <c r="N8" s="72"/>
      <c r="O8" s="7"/>
      <c r="P8" s="7"/>
    </row>
    <row r="9" spans="1:16" ht="16" hidden="1" x14ac:dyDescent="0.2">
      <c r="A9" s="182"/>
      <c r="B9" s="67">
        <f t="shared" si="0"/>
        <v>0</v>
      </c>
      <c r="C9" s="70"/>
      <c r="D9" s="72">
        <v>0</v>
      </c>
      <c r="E9" s="71">
        <v>0</v>
      </c>
      <c r="F9" s="71"/>
      <c r="G9" s="72"/>
      <c r="H9" s="72"/>
      <c r="I9" s="71"/>
      <c r="J9" s="71"/>
      <c r="K9" s="71"/>
      <c r="L9" s="72"/>
      <c r="M9" s="71"/>
      <c r="N9" s="71"/>
      <c r="O9" s="7"/>
      <c r="P9" s="7"/>
    </row>
    <row r="10" spans="1:16" ht="16" x14ac:dyDescent="0.2">
      <c r="A10" s="182" t="s">
        <v>123</v>
      </c>
      <c r="B10" s="67">
        <f t="shared" si="0"/>
        <v>350</v>
      </c>
      <c r="C10" s="73">
        <v>200</v>
      </c>
      <c r="D10" s="71"/>
      <c r="E10" s="71"/>
      <c r="F10" s="71"/>
      <c r="G10" s="69">
        <v>50</v>
      </c>
      <c r="H10" s="69">
        <v>50</v>
      </c>
      <c r="I10" s="71"/>
      <c r="J10" s="71"/>
      <c r="K10" s="71"/>
      <c r="L10" s="69">
        <v>50</v>
      </c>
      <c r="M10" s="71"/>
      <c r="N10" s="71"/>
      <c r="O10" s="7"/>
      <c r="P10" s="7"/>
    </row>
    <row r="11" spans="1:16" ht="16" x14ac:dyDescent="0.2">
      <c r="A11" s="248" t="s">
        <v>118</v>
      </c>
      <c r="B11" s="67"/>
      <c r="C11" s="73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"/>
      <c r="P11" s="7"/>
    </row>
    <row r="12" spans="1:16" ht="16" x14ac:dyDescent="0.2">
      <c r="A12" s="183" t="s">
        <v>124</v>
      </c>
      <c r="B12" s="67">
        <f>SUM(C12)</f>
        <v>15000</v>
      </c>
      <c r="C12" s="74">
        <v>15000</v>
      </c>
      <c r="D12" s="71"/>
      <c r="E12" s="71">
        <v>2000</v>
      </c>
      <c r="F12" s="69">
        <v>100</v>
      </c>
      <c r="G12" s="69">
        <v>50</v>
      </c>
      <c r="H12" s="69">
        <v>50</v>
      </c>
      <c r="I12" s="69">
        <v>100</v>
      </c>
      <c r="J12" s="71">
        <v>500</v>
      </c>
      <c r="K12" s="71"/>
      <c r="L12" s="72">
        <v>200</v>
      </c>
      <c r="M12" s="71"/>
      <c r="N12" s="72"/>
      <c r="O12" s="7"/>
      <c r="P12" s="7"/>
    </row>
    <row r="13" spans="1:16" ht="17" customHeight="1" x14ac:dyDescent="0.2">
      <c r="A13" s="180" t="s">
        <v>125</v>
      </c>
      <c r="B13" s="67">
        <v>3000</v>
      </c>
      <c r="C13" s="70">
        <v>3000</v>
      </c>
      <c r="D13" s="72"/>
      <c r="E13" s="71"/>
      <c r="F13" s="69"/>
      <c r="G13" s="69">
        <v>50</v>
      </c>
      <c r="H13" s="69">
        <v>50</v>
      </c>
      <c r="I13" s="69"/>
      <c r="J13" s="71"/>
      <c r="K13" s="71"/>
      <c r="L13" s="72">
        <v>100</v>
      </c>
      <c r="M13" s="71"/>
      <c r="N13" s="71"/>
      <c r="O13" s="7"/>
      <c r="P13" s="7"/>
    </row>
    <row r="14" spans="1:16" ht="23" customHeight="1" x14ac:dyDescent="0.2">
      <c r="A14" s="179" t="s">
        <v>116</v>
      </c>
      <c r="B14" s="67">
        <f>SUM(C14:N14)</f>
        <v>8875</v>
      </c>
      <c r="C14" s="68">
        <v>8000</v>
      </c>
      <c r="D14" s="69"/>
      <c r="E14" s="71">
        <v>200</v>
      </c>
      <c r="F14" s="71"/>
      <c r="G14" s="72">
        <v>50</v>
      </c>
      <c r="H14" s="72">
        <v>50</v>
      </c>
      <c r="I14" s="71"/>
      <c r="J14" s="69">
        <v>400</v>
      </c>
      <c r="K14" s="69">
        <v>75</v>
      </c>
      <c r="L14" s="72">
        <v>100</v>
      </c>
      <c r="N14" s="72"/>
      <c r="O14" s="7"/>
      <c r="P14" s="7"/>
    </row>
    <row r="15" spans="1:16" ht="16" x14ac:dyDescent="0.2">
      <c r="A15" s="180" t="s">
        <v>127</v>
      </c>
      <c r="B15" s="67">
        <f>SUM(C15:N15)</f>
        <v>10400</v>
      </c>
      <c r="C15" s="76">
        <v>10000</v>
      </c>
      <c r="D15" s="77"/>
      <c r="E15" s="78"/>
      <c r="F15" s="78"/>
      <c r="G15" s="72">
        <v>100</v>
      </c>
      <c r="H15" s="72">
        <v>100</v>
      </c>
      <c r="I15" s="78"/>
      <c r="J15" s="78"/>
      <c r="K15" s="78"/>
      <c r="L15" s="78">
        <v>200</v>
      </c>
      <c r="M15" s="75"/>
      <c r="N15" s="75"/>
      <c r="O15" s="7"/>
      <c r="P15" s="7"/>
    </row>
    <row r="16" spans="1:16" ht="16" x14ac:dyDescent="0.2">
      <c r="A16" s="79" t="s">
        <v>126</v>
      </c>
      <c r="B16" s="60"/>
      <c r="C16" s="80"/>
      <c r="D16" s="80"/>
      <c r="E16" s="81"/>
      <c r="F16" s="81"/>
      <c r="G16" s="81"/>
      <c r="H16" s="81"/>
      <c r="I16" s="81"/>
      <c r="J16" s="81"/>
      <c r="K16" s="81"/>
      <c r="L16" s="81"/>
      <c r="M16" s="66"/>
      <c r="N16" s="66"/>
      <c r="O16" s="7"/>
      <c r="P16" s="7"/>
    </row>
    <row r="17" spans="1:16" ht="16" x14ac:dyDescent="0.2">
      <c r="A17" s="75" t="s">
        <v>128</v>
      </c>
      <c r="B17" s="67">
        <f t="shared" ref="B17:B20" si="1">SUM(C17:N17)</f>
        <v>1200</v>
      </c>
      <c r="C17" s="77">
        <v>1000</v>
      </c>
      <c r="D17" s="77"/>
      <c r="E17" s="78"/>
      <c r="F17" s="69"/>
      <c r="G17" s="69">
        <v>50</v>
      </c>
      <c r="H17" s="69">
        <v>50</v>
      </c>
      <c r="I17" s="69"/>
      <c r="J17" s="78"/>
      <c r="K17" s="78"/>
      <c r="L17" s="78">
        <v>100</v>
      </c>
      <c r="M17" s="75"/>
      <c r="N17" s="75"/>
      <c r="O17" s="7"/>
      <c r="P17" s="7"/>
    </row>
    <row r="18" spans="1:16" ht="16" x14ac:dyDescent="0.2">
      <c r="A18" s="75" t="s">
        <v>129</v>
      </c>
      <c r="B18" s="67">
        <f t="shared" si="1"/>
        <v>700</v>
      </c>
      <c r="C18" s="77">
        <v>500</v>
      </c>
      <c r="D18" s="77"/>
      <c r="E18" s="78"/>
      <c r="F18" s="78"/>
      <c r="G18" s="69">
        <v>50</v>
      </c>
      <c r="H18" s="69">
        <v>50</v>
      </c>
      <c r="I18" s="78"/>
      <c r="J18" s="78"/>
      <c r="K18" s="78"/>
      <c r="L18" s="78">
        <v>100</v>
      </c>
      <c r="M18" s="75"/>
      <c r="N18" s="75"/>
      <c r="O18" s="7"/>
      <c r="P18" s="7"/>
    </row>
    <row r="19" spans="1:16" ht="16" x14ac:dyDescent="0.2">
      <c r="A19" s="75" t="s">
        <v>130</v>
      </c>
      <c r="B19" s="67">
        <f t="shared" si="1"/>
        <v>700</v>
      </c>
      <c r="C19" s="82">
        <v>500</v>
      </c>
      <c r="D19" s="83"/>
      <c r="E19" s="78"/>
      <c r="F19" s="78"/>
      <c r="G19" s="78">
        <v>50</v>
      </c>
      <c r="H19" s="78">
        <v>50</v>
      </c>
      <c r="I19" s="78"/>
      <c r="J19" s="78"/>
      <c r="K19" s="78"/>
      <c r="L19" s="78">
        <v>100</v>
      </c>
      <c r="M19" s="75"/>
      <c r="N19" s="75"/>
      <c r="O19" s="7"/>
      <c r="P19" s="7"/>
    </row>
    <row r="20" spans="1:16" ht="16" x14ac:dyDescent="0.2">
      <c r="A20" s="75" t="s">
        <v>131</v>
      </c>
      <c r="B20" s="67">
        <f t="shared" si="1"/>
        <v>250</v>
      </c>
      <c r="C20" s="77">
        <v>200</v>
      </c>
      <c r="D20" s="77"/>
      <c r="E20" s="78"/>
      <c r="F20" s="78"/>
      <c r="G20" s="78"/>
      <c r="H20" s="78"/>
      <c r="I20" s="78"/>
      <c r="J20" s="78"/>
      <c r="K20" s="78"/>
      <c r="L20" s="78">
        <v>50</v>
      </c>
      <c r="M20" s="75"/>
      <c r="N20" s="75"/>
      <c r="O20" s="7"/>
      <c r="P20" s="7"/>
    </row>
    <row r="21" spans="1:16" ht="16" x14ac:dyDescent="0.2">
      <c r="A21" s="75"/>
      <c r="B21" s="67"/>
      <c r="C21" s="77"/>
      <c r="D21" s="77"/>
      <c r="E21" s="78"/>
      <c r="F21" s="78"/>
      <c r="G21" s="78"/>
      <c r="H21" s="78"/>
      <c r="I21" s="78"/>
      <c r="J21" s="78"/>
      <c r="K21" s="78"/>
      <c r="L21" s="78"/>
      <c r="M21" s="75"/>
      <c r="N21" s="75"/>
      <c r="O21" s="7"/>
      <c r="P21" s="7"/>
    </row>
    <row r="22" spans="1:16" ht="16" x14ac:dyDescent="0.2">
      <c r="A22" s="75"/>
      <c r="B22" s="67"/>
      <c r="C22" s="76"/>
      <c r="D22" s="77"/>
      <c r="E22" s="78"/>
      <c r="F22" s="78"/>
      <c r="G22" s="78"/>
      <c r="H22" s="78"/>
      <c r="I22" s="78"/>
      <c r="J22" s="78"/>
      <c r="K22" s="78"/>
      <c r="L22" s="78"/>
      <c r="M22" s="75"/>
      <c r="N22" s="75"/>
      <c r="O22" s="7"/>
      <c r="P22" s="7"/>
    </row>
    <row r="23" spans="1:16" ht="16" x14ac:dyDescent="0.2">
      <c r="A23" s="75"/>
      <c r="B23" s="67"/>
      <c r="C23" s="77"/>
      <c r="D23" s="77"/>
      <c r="E23" s="77"/>
      <c r="F23" s="77"/>
      <c r="G23" s="77"/>
      <c r="H23" s="77"/>
      <c r="I23" s="77"/>
      <c r="J23" s="78"/>
      <c r="K23" s="78"/>
      <c r="L23" s="78"/>
      <c r="M23" s="75"/>
      <c r="N23" s="75"/>
      <c r="O23" s="7"/>
      <c r="P23" s="7"/>
    </row>
    <row r="24" spans="1:16" ht="16" x14ac:dyDescent="0.2">
      <c r="A24" s="75"/>
      <c r="B24" s="67"/>
      <c r="C24" s="77"/>
      <c r="D24" s="77"/>
      <c r="E24" s="77"/>
      <c r="F24" s="77"/>
      <c r="G24" s="77"/>
      <c r="H24" s="77"/>
      <c r="I24" s="77"/>
      <c r="J24" s="78"/>
      <c r="K24" s="78"/>
      <c r="L24" s="78"/>
      <c r="M24" s="75"/>
      <c r="N24" s="75"/>
      <c r="O24" s="7"/>
      <c r="P24" s="7"/>
    </row>
    <row r="25" spans="1:16" ht="16" x14ac:dyDescent="0.2">
      <c r="A25" s="75"/>
      <c r="B25" s="67"/>
      <c r="C25" s="77"/>
      <c r="D25" s="77"/>
      <c r="E25" s="78"/>
      <c r="F25" s="78"/>
      <c r="G25" s="78"/>
      <c r="H25" s="78"/>
      <c r="I25" s="78"/>
      <c r="J25" s="77"/>
      <c r="K25" s="77"/>
      <c r="L25" s="77"/>
      <c r="M25" s="75"/>
      <c r="N25" s="75"/>
      <c r="O25" s="7"/>
      <c r="P25" s="7"/>
    </row>
    <row r="26" spans="1:16" ht="16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ht="16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ht="15.75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15.75" customHeight="1" x14ac:dyDescent="0.2"/>
    <row r="30" spans="1:16" ht="15.75" customHeight="1" x14ac:dyDescent="0.2"/>
    <row r="31" spans="1:16" ht="15.75" customHeight="1" x14ac:dyDescent="0.2"/>
    <row r="32" spans="1:1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mergeCells count="9">
    <mergeCell ref="M1:M2"/>
    <mergeCell ref="N1:N2"/>
    <mergeCell ref="A1:A2"/>
    <mergeCell ref="B1:B2"/>
    <mergeCell ref="C1:C2"/>
    <mergeCell ref="D1:D2"/>
    <mergeCell ref="E1:E2"/>
    <mergeCell ref="J1:J2"/>
    <mergeCell ref="L1:L2"/>
  </mergeCells>
  <pageMargins left="0.7" right="0.7" top="0.75" bottom="0.75" header="0" footer="0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T1001"/>
  <sheetViews>
    <sheetView zoomScale="106" workbookViewId="0">
      <selection activeCell="E10" sqref="E10"/>
    </sheetView>
  </sheetViews>
  <sheetFormatPr baseColWidth="10" defaultColWidth="11.1640625" defaultRowHeight="15" customHeight="1" x14ac:dyDescent="0.2"/>
  <cols>
    <col min="1" max="1" width="33" customWidth="1"/>
    <col min="2" max="2" width="7.5" customWidth="1"/>
    <col min="3" max="3" width="10.5" customWidth="1"/>
    <col min="4" max="4" width="11.33203125" hidden="1" customWidth="1"/>
    <col min="5" max="5" width="14.6640625" customWidth="1"/>
    <col min="6" max="7" width="8.5" hidden="1" customWidth="1"/>
    <col min="8" max="8" width="9.6640625" hidden="1" customWidth="1"/>
    <col min="9" max="9" width="11.5" hidden="1" customWidth="1"/>
    <col min="10" max="10" width="11.83203125" customWidth="1"/>
    <col min="11" max="12" width="10.5" customWidth="1"/>
    <col min="13" max="20" width="11.1640625" customWidth="1"/>
  </cols>
  <sheetData>
    <row r="1" spans="1:20" ht="16" x14ac:dyDescent="0.2">
      <c r="A1" s="89" t="s">
        <v>112</v>
      </c>
      <c r="B1" s="89" t="s">
        <v>51</v>
      </c>
      <c r="C1" s="90" t="s">
        <v>52</v>
      </c>
      <c r="D1" s="90" t="s">
        <v>53</v>
      </c>
      <c r="E1" s="90" t="s">
        <v>54</v>
      </c>
      <c r="F1" s="90" t="s">
        <v>55</v>
      </c>
      <c r="G1" s="90" t="s">
        <v>34</v>
      </c>
      <c r="H1" s="90" t="s">
        <v>56</v>
      </c>
      <c r="I1" s="90" t="s">
        <v>57</v>
      </c>
      <c r="J1" s="91" t="s">
        <v>58</v>
      </c>
      <c r="K1" s="231"/>
      <c r="L1" s="231"/>
      <c r="M1" s="7"/>
      <c r="N1" s="7"/>
      <c r="O1" s="7"/>
      <c r="P1" s="7"/>
      <c r="Q1" s="7"/>
      <c r="R1" s="7"/>
      <c r="S1" s="7"/>
      <c r="T1" s="7"/>
    </row>
    <row r="2" spans="1:20" ht="16" x14ac:dyDescent="0.2">
      <c r="A2" s="92" t="s">
        <v>59</v>
      </c>
      <c r="B2" s="75">
        <v>1</v>
      </c>
      <c r="C2" s="93">
        <v>25</v>
      </c>
      <c r="D2" s="75"/>
      <c r="E2" s="94">
        <v>500</v>
      </c>
      <c r="F2" s="75"/>
      <c r="G2" s="95">
        <f t="shared" ref="G2:G9" si="0">C2*0.1</f>
        <v>2.5</v>
      </c>
      <c r="H2" s="96">
        <f t="shared" ref="H2:H9" si="1">G2*E2*0.5</f>
        <v>625</v>
      </c>
      <c r="I2" s="96">
        <f t="shared" ref="I2:I9" si="2">C2*D2</f>
        <v>0</v>
      </c>
      <c r="J2" s="97">
        <f t="shared" ref="J2:J9" si="3">C2*E2</f>
        <v>12500</v>
      </c>
      <c r="K2" s="231"/>
      <c r="L2" s="231"/>
      <c r="M2" s="7"/>
      <c r="N2" s="7"/>
      <c r="O2" s="7"/>
      <c r="P2" s="7"/>
      <c r="Q2" s="7"/>
      <c r="R2" s="7"/>
      <c r="S2" s="7"/>
      <c r="T2" s="7"/>
    </row>
    <row r="3" spans="1:20" ht="16" x14ac:dyDescent="0.2">
      <c r="A3" s="92" t="s">
        <v>60</v>
      </c>
      <c r="B3" s="75">
        <v>1</v>
      </c>
      <c r="C3" s="98">
        <v>30</v>
      </c>
      <c r="D3" s="75"/>
      <c r="E3" s="94">
        <v>1000</v>
      </c>
      <c r="F3" s="75"/>
      <c r="G3" s="95">
        <f t="shared" si="0"/>
        <v>3</v>
      </c>
      <c r="H3" s="96">
        <f t="shared" si="1"/>
        <v>1500</v>
      </c>
      <c r="I3" s="96">
        <f t="shared" si="2"/>
        <v>0</v>
      </c>
      <c r="J3" s="97">
        <f t="shared" si="3"/>
        <v>30000</v>
      </c>
      <c r="K3" s="231"/>
      <c r="L3" s="231"/>
      <c r="M3" s="7"/>
      <c r="N3" s="7"/>
      <c r="O3" s="7"/>
      <c r="P3" s="7"/>
      <c r="Q3" s="7"/>
      <c r="R3" s="7"/>
      <c r="S3" s="7"/>
      <c r="T3" s="7"/>
    </row>
    <row r="4" spans="1:20" ht="16" x14ac:dyDescent="0.2">
      <c r="A4" s="100" t="s">
        <v>61</v>
      </c>
      <c r="B4" s="75">
        <v>1</v>
      </c>
      <c r="C4" s="98">
        <v>35</v>
      </c>
      <c r="D4" s="75"/>
      <c r="E4" s="94">
        <v>3000</v>
      </c>
      <c r="F4" s="75"/>
      <c r="G4" s="95">
        <f t="shared" si="0"/>
        <v>3.5</v>
      </c>
      <c r="H4" s="96">
        <f t="shared" si="1"/>
        <v>5250</v>
      </c>
      <c r="I4" s="96">
        <f t="shared" si="2"/>
        <v>0</v>
      </c>
      <c r="J4" s="97">
        <f t="shared" si="3"/>
        <v>105000</v>
      </c>
      <c r="K4" s="231"/>
      <c r="L4" s="231"/>
      <c r="M4" s="7"/>
      <c r="N4" s="7"/>
      <c r="O4" s="7"/>
      <c r="P4" s="7"/>
      <c r="Q4" s="7"/>
      <c r="R4" s="7"/>
      <c r="S4" s="7"/>
      <c r="T4" s="7"/>
    </row>
    <row r="5" spans="1:20" ht="16" x14ac:dyDescent="0.2">
      <c r="A5" s="101" t="s">
        <v>62</v>
      </c>
      <c r="B5" s="75">
        <v>1</v>
      </c>
      <c r="C5" s="98">
        <v>45</v>
      </c>
      <c r="D5" s="75"/>
      <c r="E5" s="99">
        <v>7000</v>
      </c>
      <c r="F5" s="75"/>
      <c r="G5" s="95">
        <f t="shared" si="0"/>
        <v>4.5</v>
      </c>
      <c r="H5" s="96">
        <f t="shared" si="1"/>
        <v>15750</v>
      </c>
      <c r="I5" s="96">
        <f t="shared" si="2"/>
        <v>0</v>
      </c>
      <c r="J5" s="97">
        <f t="shared" si="3"/>
        <v>315000</v>
      </c>
      <c r="K5" s="231"/>
      <c r="L5" s="231"/>
      <c r="M5" s="7"/>
      <c r="N5" s="7"/>
      <c r="O5" s="7"/>
      <c r="P5" s="7"/>
      <c r="Q5" s="7"/>
      <c r="R5" s="7"/>
      <c r="S5" s="7"/>
      <c r="T5" s="7"/>
    </row>
    <row r="6" spans="1:20" ht="16" x14ac:dyDescent="0.2">
      <c r="A6" s="101" t="s">
        <v>63</v>
      </c>
      <c r="B6" s="75">
        <v>1</v>
      </c>
      <c r="C6" s="98">
        <v>50</v>
      </c>
      <c r="D6" s="75"/>
      <c r="E6" s="99">
        <v>3500</v>
      </c>
      <c r="F6" s="75"/>
      <c r="G6" s="95">
        <f t="shared" si="0"/>
        <v>5</v>
      </c>
      <c r="H6" s="96">
        <f t="shared" si="1"/>
        <v>8750</v>
      </c>
      <c r="I6" s="96">
        <f t="shared" si="2"/>
        <v>0</v>
      </c>
      <c r="J6" s="97">
        <f t="shared" si="3"/>
        <v>175000</v>
      </c>
      <c r="K6" s="231"/>
      <c r="L6" s="231"/>
      <c r="M6" s="7"/>
      <c r="N6" s="7"/>
      <c r="O6" s="7"/>
      <c r="P6" s="7"/>
      <c r="Q6" s="7"/>
      <c r="R6" s="7"/>
      <c r="S6" s="7"/>
      <c r="T6" s="7"/>
    </row>
    <row r="7" spans="1:20" ht="16" hidden="1" x14ac:dyDescent="0.2">
      <c r="A7" s="101" t="s">
        <v>120</v>
      </c>
      <c r="B7" s="75">
        <v>1</v>
      </c>
      <c r="C7" s="98"/>
      <c r="D7" s="75"/>
      <c r="E7" s="99"/>
      <c r="F7" s="75"/>
      <c r="G7" s="95">
        <f t="shared" si="0"/>
        <v>0</v>
      </c>
      <c r="H7" s="96">
        <f t="shared" si="1"/>
        <v>0</v>
      </c>
      <c r="I7" s="96">
        <f t="shared" si="2"/>
        <v>0</v>
      </c>
      <c r="J7" s="97">
        <f t="shared" si="3"/>
        <v>0</v>
      </c>
      <c r="K7" s="231"/>
      <c r="L7" s="231"/>
      <c r="M7" s="7"/>
      <c r="N7" s="7"/>
      <c r="O7" s="7"/>
      <c r="P7" s="7"/>
      <c r="Q7" s="7"/>
      <c r="R7" s="7"/>
      <c r="S7" s="7"/>
      <c r="T7" s="7"/>
    </row>
    <row r="8" spans="1:20" ht="16" hidden="1" x14ac:dyDescent="0.2">
      <c r="B8" s="75">
        <v>1</v>
      </c>
      <c r="C8" s="98"/>
      <c r="D8" s="75"/>
      <c r="E8" s="99"/>
      <c r="F8" s="75"/>
      <c r="G8" s="95">
        <f t="shared" si="0"/>
        <v>0</v>
      </c>
      <c r="H8" s="96">
        <f t="shared" si="1"/>
        <v>0</v>
      </c>
      <c r="I8" s="96">
        <f t="shared" si="2"/>
        <v>0</v>
      </c>
      <c r="J8" s="97">
        <f t="shared" si="3"/>
        <v>0</v>
      </c>
      <c r="K8" s="231"/>
      <c r="L8" s="231"/>
      <c r="M8" s="7"/>
      <c r="N8" s="7"/>
      <c r="O8" s="7"/>
      <c r="P8" s="7"/>
      <c r="Q8" s="7"/>
      <c r="R8" s="7"/>
      <c r="S8" s="7"/>
      <c r="T8" s="7"/>
    </row>
    <row r="9" spans="1:20" ht="16" hidden="1" x14ac:dyDescent="0.2">
      <c r="A9" s="92" t="s">
        <v>121</v>
      </c>
      <c r="B9" s="75">
        <v>1</v>
      </c>
      <c r="C9" s="95"/>
      <c r="D9" s="75"/>
      <c r="E9" s="75"/>
      <c r="F9" s="75"/>
      <c r="G9" s="95">
        <f t="shared" si="0"/>
        <v>0</v>
      </c>
      <c r="H9" s="96">
        <f t="shared" si="1"/>
        <v>0</v>
      </c>
      <c r="I9" s="96">
        <f t="shared" si="2"/>
        <v>0</v>
      </c>
      <c r="J9" s="97">
        <f t="shared" si="3"/>
        <v>0</v>
      </c>
      <c r="K9" s="231"/>
      <c r="L9" s="231"/>
      <c r="M9" s="7"/>
      <c r="N9" s="7"/>
      <c r="O9" s="7"/>
      <c r="P9" s="7"/>
      <c r="Q9" s="7"/>
      <c r="R9" s="7"/>
      <c r="S9" s="7"/>
      <c r="T9" s="7"/>
    </row>
    <row r="10" spans="1:20" ht="53" customHeight="1" x14ac:dyDescent="0.2">
      <c r="A10" s="102" t="s">
        <v>64</v>
      </c>
      <c r="B10" s="89"/>
      <c r="C10" s="103"/>
      <c r="D10" s="104">
        <f t="shared" ref="D10" si="4">SUM(D2:D9)</f>
        <v>0</v>
      </c>
      <c r="E10" s="104">
        <f>SUM(E2:E9)</f>
        <v>15000</v>
      </c>
      <c r="F10" s="89"/>
      <c r="G10" s="89"/>
      <c r="H10" s="89"/>
      <c r="I10" s="89"/>
      <c r="J10" s="89"/>
      <c r="K10" s="231"/>
      <c r="L10" s="231"/>
      <c r="M10" s="7"/>
      <c r="N10" s="7"/>
      <c r="O10" s="7"/>
      <c r="P10" s="7"/>
      <c r="Q10" s="7"/>
      <c r="R10" s="7"/>
      <c r="S10" s="7"/>
      <c r="T10" s="7"/>
    </row>
    <row r="11" spans="1:20" ht="16" hidden="1" x14ac:dyDescent="0.2">
      <c r="A11" s="100" t="s">
        <v>65</v>
      </c>
      <c r="B11" s="75">
        <v>4</v>
      </c>
      <c r="C11" s="93">
        <v>40</v>
      </c>
      <c r="D11" s="75"/>
      <c r="E11" s="75">
        <v>10</v>
      </c>
      <c r="F11" s="75"/>
      <c r="G11" s="95">
        <f t="shared" ref="G11:G14" si="5">C11*0.1</f>
        <v>4</v>
      </c>
      <c r="H11" s="96">
        <f t="shared" ref="H11:H14" si="6">G11*E11*0.5</f>
        <v>20</v>
      </c>
      <c r="I11" s="96">
        <f t="shared" ref="I11:I14" si="7">C11*D11</f>
        <v>0</v>
      </c>
      <c r="J11" s="97">
        <f t="shared" ref="J11:J14" si="8">C11*E11</f>
        <v>400</v>
      </c>
      <c r="K11" s="231"/>
      <c r="L11" s="231"/>
      <c r="M11" s="7"/>
      <c r="N11" s="7"/>
      <c r="O11" s="7"/>
      <c r="P11" s="7"/>
      <c r="Q11" s="7"/>
      <c r="R11" s="7"/>
      <c r="S11" s="7"/>
      <c r="T11" s="7"/>
    </row>
    <row r="12" spans="1:20" ht="16" hidden="1" x14ac:dyDescent="0.2">
      <c r="A12" s="101" t="s">
        <v>66</v>
      </c>
      <c r="B12" s="75">
        <v>4</v>
      </c>
      <c r="C12" s="98">
        <v>75</v>
      </c>
      <c r="D12" s="75"/>
      <c r="E12" s="75">
        <v>10</v>
      </c>
      <c r="F12" s="75"/>
      <c r="G12" s="95">
        <f t="shared" si="5"/>
        <v>7.5</v>
      </c>
      <c r="H12" s="96">
        <f t="shared" si="6"/>
        <v>37.5</v>
      </c>
      <c r="I12" s="96">
        <f t="shared" si="7"/>
        <v>0</v>
      </c>
      <c r="J12" s="97">
        <f t="shared" si="8"/>
        <v>750</v>
      </c>
      <c r="K12" s="231"/>
      <c r="L12" s="231"/>
      <c r="M12" s="7"/>
      <c r="N12" s="7"/>
      <c r="O12" s="7"/>
      <c r="P12" s="7"/>
      <c r="Q12" s="7"/>
      <c r="R12" s="7"/>
      <c r="S12" s="7"/>
      <c r="T12" s="7"/>
    </row>
    <row r="13" spans="1:20" ht="16" hidden="1" x14ac:dyDescent="0.2">
      <c r="A13" s="101" t="s">
        <v>67</v>
      </c>
      <c r="B13" s="75">
        <v>4</v>
      </c>
      <c r="C13" s="98">
        <v>90</v>
      </c>
      <c r="D13" s="75"/>
      <c r="E13" s="75">
        <v>10</v>
      </c>
      <c r="F13" s="75"/>
      <c r="G13" s="95">
        <f t="shared" si="5"/>
        <v>9</v>
      </c>
      <c r="H13" s="96">
        <f t="shared" si="6"/>
        <v>45</v>
      </c>
      <c r="I13" s="96">
        <f t="shared" si="7"/>
        <v>0</v>
      </c>
      <c r="J13" s="97">
        <f t="shared" si="8"/>
        <v>900</v>
      </c>
      <c r="K13" s="231"/>
      <c r="L13" s="231"/>
      <c r="M13" s="7"/>
      <c r="N13" s="7"/>
      <c r="O13" s="7"/>
      <c r="P13" s="7"/>
      <c r="Q13" s="7"/>
      <c r="R13" s="7"/>
      <c r="S13" s="7"/>
      <c r="T13" s="7"/>
    </row>
    <row r="14" spans="1:20" ht="16" hidden="1" x14ac:dyDescent="0.2">
      <c r="A14" s="101" t="s">
        <v>68</v>
      </c>
      <c r="B14" s="75">
        <v>4</v>
      </c>
      <c r="C14" s="98">
        <v>100</v>
      </c>
      <c r="D14" s="75"/>
      <c r="E14" s="75">
        <v>0</v>
      </c>
      <c r="F14" s="75"/>
      <c r="G14" s="95">
        <f t="shared" si="5"/>
        <v>10</v>
      </c>
      <c r="H14" s="96">
        <f t="shared" si="6"/>
        <v>0</v>
      </c>
      <c r="I14" s="96">
        <f t="shared" si="7"/>
        <v>0</v>
      </c>
      <c r="J14" s="97">
        <f t="shared" si="8"/>
        <v>0</v>
      </c>
      <c r="K14" s="231"/>
      <c r="L14" s="231"/>
      <c r="M14" s="7"/>
      <c r="N14" s="7"/>
      <c r="O14" s="7"/>
      <c r="P14" s="7"/>
      <c r="Q14" s="7"/>
      <c r="R14" s="7"/>
      <c r="S14" s="7"/>
      <c r="T14" s="7"/>
    </row>
    <row r="15" spans="1:20" ht="16" hidden="1" x14ac:dyDescent="0.2">
      <c r="A15" s="102" t="s">
        <v>69</v>
      </c>
      <c r="B15" s="105"/>
      <c r="C15" s="103"/>
      <c r="D15" s="104">
        <f>D11*$B$11+D12*$B$12+D14*$B$14</f>
        <v>0</v>
      </c>
      <c r="E15" s="104">
        <f>E11*$B$11+E12*$B$12+E14*$B$14</f>
        <v>80</v>
      </c>
      <c r="F15" s="89"/>
      <c r="G15" s="89"/>
      <c r="H15" s="89"/>
      <c r="I15" s="89"/>
      <c r="J15" s="89"/>
      <c r="K15" s="231"/>
      <c r="L15" s="231"/>
      <c r="M15" s="7"/>
      <c r="N15" s="7"/>
      <c r="O15" s="7"/>
      <c r="P15" s="7"/>
      <c r="Q15" s="7"/>
      <c r="R15" s="7"/>
      <c r="S15" s="7"/>
      <c r="T15" s="7"/>
    </row>
    <row r="16" spans="1:20" ht="16" x14ac:dyDescent="0.2">
      <c r="A16" s="106" t="s">
        <v>113</v>
      </c>
      <c r="B16" s="105"/>
      <c r="C16" s="89"/>
      <c r="D16" s="104">
        <f>D10+D15</f>
        <v>0</v>
      </c>
      <c r="E16" s="104"/>
      <c r="F16" s="89"/>
      <c r="G16" s="107"/>
      <c r="H16" s="107">
        <f>SUM(H2:H14)</f>
        <v>31977.5</v>
      </c>
      <c r="I16" s="107">
        <f>SUM(I2:I14)</f>
        <v>0</v>
      </c>
      <c r="J16" s="107">
        <f>SUM(J2:J14)</f>
        <v>639550</v>
      </c>
      <c r="K16" s="231"/>
      <c r="L16" s="231"/>
      <c r="M16" s="7"/>
      <c r="N16" s="7"/>
      <c r="O16" s="7"/>
      <c r="P16" s="7"/>
      <c r="Q16" s="7"/>
      <c r="R16" s="7"/>
      <c r="S16" s="7"/>
      <c r="T16" s="7"/>
    </row>
    <row r="17" spans="1:20" ht="16" x14ac:dyDescent="0.2">
      <c r="A17" s="177" t="s">
        <v>114</v>
      </c>
      <c r="B17" s="108"/>
      <c r="C17" s="89"/>
      <c r="D17" s="89"/>
      <c r="E17" s="89"/>
      <c r="F17" s="89"/>
      <c r="G17" s="89"/>
      <c r="H17" s="107">
        <f t="shared" ref="H17:I17" si="9">SUM(H16/6)</f>
        <v>5329.583333333333</v>
      </c>
      <c r="I17" s="107">
        <f t="shared" si="9"/>
        <v>0</v>
      </c>
      <c r="J17" s="109">
        <f>J16/6</f>
        <v>106591.66666666667</v>
      </c>
      <c r="K17" s="231"/>
      <c r="L17" s="231"/>
      <c r="M17" s="7"/>
      <c r="N17" s="7"/>
      <c r="O17" s="7"/>
      <c r="P17" s="7"/>
      <c r="Q17" s="7"/>
      <c r="R17" s="7"/>
      <c r="S17" s="7"/>
      <c r="T17" s="7"/>
    </row>
    <row r="18" spans="1:20" ht="16" x14ac:dyDescent="0.2">
      <c r="A18" s="110" t="s">
        <v>115</v>
      </c>
      <c r="B18" s="111"/>
      <c r="C18" s="112"/>
      <c r="D18" s="112"/>
      <c r="E18" s="112"/>
      <c r="F18" s="112"/>
      <c r="G18" s="112"/>
      <c r="H18" s="113">
        <f t="shared" ref="H18:I18" si="10">SUM(H16-H17)</f>
        <v>26647.916666666668</v>
      </c>
      <c r="I18" s="113">
        <f t="shared" si="10"/>
        <v>0</v>
      </c>
      <c r="J18" s="114">
        <f>J16-J17</f>
        <v>532958.33333333337</v>
      </c>
      <c r="K18" s="231"/>
      <c r="L18" s="231"/>
      <c r="M18" s="7"/>
      <c r="N18" s="7"/>
      <c r="O18" s="7"/>
      <c r="P18" s="7"/>
      <c r="Q18" s="7"/>
      <c r="R18" s="7"/>
      <c r="S18" s="7"/>
      <c r="T18" s="7"/>
    </row>
    <row r="19" spans="1:20" ht="16" x14ac:dyDescent="0.2">
      <c r="A19" s="7"/>
      <c r="B19" s="7"/>
      <c r="C19" s="115"/>
      <c r="D19" s="115"/>
      <c r="E19" s="116"/>
      <c r="F19" s="116"/>
      <c r="G19" s="116"/>
      <c r="H19" s="116"/>
      <c r="I19" s="116"/>
      <c r="J19" s="116"/>
      <c r="K19" s="231"/>
      <c r="L19" s="231"/>
      <c r="M19" s="7"/>
      <c r="N19" s="7"/>
      <c r="O19" s="7"/>
      <c r="P19" s="7"/>
      <c r="Q19" s="7"/>
      <c r="R19" s="7"/>
      <c r="S19" s="7"/>
      <c r="T19" s="7"/>
    </row>
    <row r="20" spans="1:20" ht="16" hidden="1" x14ac:dyDescent="0.2">
      <c r="A20" s="7" t="s">
        <v>22</v>
      </c>
      <c r="B20" s="7"/>
      <c r="C20" s="95">
        <v>30</v>
      </c>
      <c r="D20" s="7"/>
      <c r="E20" s="117">
        <v>30</v>
      </c>
      <c r="F20" s="7"/>
      <c r="G20" s="7"/>
      <c r="H20" s="7"/>
      <c r="I20" s="7"/>
      <c r="J20" s="7"/>
      <c r="K20" s="231"/>
      <c r="L20" s="231"/>
      <c r="M20" s="7"/>
      <c r="N20" s="7"/>
      <c r="O20" s="7"/>
      <c r="P20" s="7"/>
      <c r="Q20" s="7"/>
      <c r="R20" s="7"/>
      <c r="S20" s="7"/>
      <c r="T20" s="7"/>
    </row>
    <row r="21" spans="1:20" ht="16" hidden="1" x14ac:dyDescent="0.2">
      <c r="A21" s="7" t="s">
        <v>70</v>
      </c>
      <c r="B21" s="7"/>
      <c r="C21" s="95">
        <v>15</v>
      </c>
      <c r="D21" s="7"/>
      <c r="E21" s="117">
        <v>0</v>
      </c>
      <c r="F21" s="7"/>
      <c r="G21" s="7"/>
      <c r="H21" s="7"/>
      <c r="I21" s="7"/>
      <c r="J21" s="7"/>
      <c r="K21" s="231"/>
      <c r="L21" s="231"/>
      <c r="M21" s="7"/>
      <c r="N21" s="7"/>
      <c r="O21" s="7"/>
      <c r="P21" s="7"/>
      <c r="Q21" s="7"/>
      <c r="R21" s="7"/>
      <c r="S21" s="7"/>
      <c r="T21" s="7"/>
    </row>
    <row r="22" spans="1:20" ht="15.75" hidden="1" customHeight="1" x14ac:dyDescent="0.2">
      <c r="A22" s="7" t="s">
        <v>71</v>
      </c>
      <c r="B22" s="7"/>
      <c r="C22" s="95">
        <v>10</v>
      </c>
      <c r="D22" s="7"/>
      <c r="E22" s="117">
        <v>0</v>
      </c>
      <c r="F22" s="7"/>
      <c r="G22" s="7"/>
      <c r="H22" s="7"/>
      <c r="I22" s="7"/>
      <c r="J22" s="7"/>
      <c r="K22" s="231"/>
      <c r="L22" s="231"/>
      <c r="M22" s="7"/>
      <c r="N22" s="7"/>
      <c r="O22" s="7"/>
      <c r="P22" s="7"/>
      <c r="Q22" s="7"/>
      <c r="R22" s="7"/>
      <c r="S22" s="7"/>
      <c r="T22" s="7"/>
    </row>
    <row r="23" spans="1:20" ht="15.75" hidden="1" customHeight="1" x14ac:dyDescent="0.2">
      <c r="A23" s="7" t="s">
        <v>72</v>
      </c>
      <c r="B23" s="7"/>
      <c r="C23" s="95">
        <v>0</v>
      </c>
      <c r="D23" s="7"/>
      <c r="E23" s="117">
        <v>0</v>
      </c>
      <c r="F23" s="7"/>
      <c r="G23" s="7"/>
      <c r="H23" s="7"/>
      <c r="I23" s="7"/>
      <c r="J23" s="7"/>
      <c r="K23" s="231"/>
      <c r="L23" s="231"/>
      <c r="M23" s="7"/>
      <c r="N23" s="7"/>
      <c r="O23" s="7"/>
      <c r="P23" s="7"/>
      <c r="Q23" s="7"/>
      <c r="R23" s="7"/>
      <c r="S23" s="7"/>
      <c r="T23" s="7"/>
    </row>
    <row r="24" spans="1:20" ht="15.75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231"/>
      <c r="L24" s="231"/>
      <c r="M24" s="7"/>
      <c r="N24" s="7"/>
      <c r="O24" s="7"/>
      <c r="P24" s="7"/>
      <c r="Q24" s="7"/>
      <c r="R24" s="7"/>
      <c r="S24" s="7"/>
      <c r="T24" s="7"/>
    </row>
    <row r="25" spans="1:20" ht="15.7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231"/>
      <c r="L25" s="231"/>
      <c r="M25" s="7"/>
      <c r="N25" s="7"/>
      <c r="O25" s="7"/>
      <c r="P25" s="7"/>
      <c r="Q25" s="7"/>
      <c r="R25" s="7"/>
      <c r="S25" s="7"/>
      <c r="T25" s="7"/>
    </row>
    <row r="26" spans="1:20" ht="15.75" customHeight="1" x14ac:dyDescent="0.2"/>
    <row r="27" spans="1:20" ht="15.75" customHeight="1" x14ac:dyDescent="0.2"/>
    <row r="28" spans="1:20" ht="15.75" customHeight="1" x14ac:dyDescent="0.2"/>
    <row r="29" spans="1:20" ht="15.75" customHeight="1" x14ac:dyDescent="0.2"/>
    <row r="30" spans="1:20" ht="15.75" customHeight="1" x14ac:dyDescent="0.2"/>
    <row r="31" spans="1:20" ht="15.75" customHeight="1" x14ac:dyDescent="0.2"/>
    <row r="32" spans="1:2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E598"/>
  </sheetPr>
  <dimension ref="A1:M1000"/>
  <sheetViews>
    <sheetView workbookViewId="0">
      <selection activeCell="A9" sqref="A9"/>
    </sheetView>
  </sheetViews>
  <sheetFormatPr baseColWidth="10" defaultColWidth="11.1640625" defaultRowHeight="15" customHeight="1" x14ac:dyDescent="0.2"/>
  <cols>
    <col min="1" max="1" width="28.5" customWidth="1"/>
    <col min="2" max="2" width="9.83203125" customWidth="1"/>
    <col min="3" max="3" width="42" customWidth="1"/>
    <col min="4" max="13" width="8.83203125" customWidth="1"/>
  </cols>
  <sheetData>
    <row r="1" spans="1:13" ht="16" x14ac:dyDescent="0.2">
      <c r="A1" s="84" t="s">
        <v>3</v>
      </c>
      <c r="B1" s="84" t="s">
        <v>49</v>
      </c>
      <c r="C1" s="84" t="s">
        <v>50</v>
      </c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6" x14ac:dyDescent="0.2">
      <c r="A2" s="85" t="s">
        <v>32</v>
      </c>
      <c r="B2" s="86">
        <f>SUM(B3:B20)</f>
        <v>10000</v>
      </c>
      <c r="C2" s="8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6" x14ac:dyDescent="0.2">
      <c r="A3" s="88" t="s">
        <v>133</v>
      </c>
      <c r="B3" s="44">
        <v>10000</v>
      </c>
      <c r="C3" s="7" t="s">
        <v>119</v>
      </c>
    </row>
    <row r="4" spans="1:13" ht="16" x14ac:dyDescent="0.2">
      <c r="A4" s="88"/>
      <c r="B4" s="44"/>
      <c r="C4" s="7"/>
    </row>
    <row r="5" spans="1:13" ht="16" x14ac:dyDescent="0.2">
      <c r="A5" s="7"/>
      <c r="B5" s="44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6" x14ac:dyDescent="0.2">
      <c r="B6" s="44"/>
      <c r="C6" s="7"/>
    </row>
    <row r="7" spans="1:13" ht="16" x14ac:dyDescent="0.2">
      <c r="A7" s="7"/>
      <c r="B7" s="44"/>
      <c r="C7" s="7"/>
    </row>
    <row r="8" spans="1:13" ht="16" x14ac:dyDescent="0.2">
      <c r="A8" s="7"/>
      <c r="B8" s="44"/>
      <c r="C8" s="7"/>
    </row>
    <row r="9" spans="1:13" ht="16" x14ac:dyDescent="0.2">
      <c r="A9" s="7"/>
      <c r="B9" s="44"/>
      <c r="C9" s="7"/>
    </row>
    <row r="10" spans="1:13" ht="16" x14ac:dyDescent="0.2">
      <c r="A10" s="7"/>
      <c r="B10" s="44"/>
      <c r="C10" s="7"/>
    </row>
    <row r="11" spans="1:13" ht="16" x14ac:dyDescent="0.2">
      <c r="A11" s="7"/>
      <c r="B11" s="44"/>
      <c r="C11" s="7"/>
    </row>
    <row r="12" spans="1:13" ht="16" x14ac:dyDescent="0.2">
      <c r="B12" s="7"/>
    </row>
    <row r="13" spans="1:13" ht="16" x14ac:dyDescent="0.2">
      <c r="B13" s="7"/>
    </row>
    <row r="14" spans="1:13" ht="16" x14ac:dyDescent="0.2">
      <c r="B14" s="44"/>
      <c r="C14" s="7"/>
    </row>
    <row r="15" spans="1:13" ht="16" x14ac:dyDescent="0.2">
      <c r="B15" s="7"/>
    </row>
    <row r="16" spans="1:13" ht="16" x14ac:dyDescent="0.2">
      <c r="B16" s="7"/>
    </row>
    <row r="17" spans="2:2" ht="16" x14ac:dyDescent="0.2">
      <c r="B17" s="7"/>
    </row>
    <row r="18" spans="2:2" ht="16" x14ac:dyDescent="0.2">
      <c r="B18" s="7"/>
    </row>
    <row r="19" spans="2:2" ht="16" x14ac:dyDescent="0.2">
      <c r="B19" s="7"/>
    </row>
    <row r="20" spans="2:2" ht="16" x14ac:dyDescent="0.2">
      <c r="B20" s="7"/>
    </row>
    <row r="21" spans="2:2" ht="15.75" customHeight="1" x14ac:dyDescent="0.2">
      <c r="B21" s="7"/>
    </row>
    <row r="22" spans="2:2" ht="15.75" customHeight="1" x14ac:dyDescent="0.2"/>
    <row r="23" spans="2:2" ht="15.75" customHeight="1" x14ac:dyDescent="0.2"/>
    <row r="24" spans="2:2" ht="15.75" customHeight="1" x14ac:dyDescent="0.2"/>
    <row r="25" spans="2:2" ht="15.75" customHeight="1" x14ac:dyDescent="0.2"/>
    <row r="26" spans="2:2" ht="15.75" customHeight="1" x14ac:dyDescent="0.2"/>
    <row r="27" spans="2:2" ht="15.75" customHeight="1" x14ac:dyDescent="0.2"/>
    <row r="28" spans="2:2" ht="15.75" customHeight="1" x14ac:dyDescent="0.2"/>
    <row r="29" spans="2:2" ht="15.75" customHeight="1" x14ac:dyDescent="0.2"/>
    <row r="30" spans="2:2" ht="15.75" customHeight="1" x14ac:dyDescent="0.2"/>
    <row r="31" spans="2:2" ht="15.75" customHeight="1" x14ac:dyDescent="0.2"/>
    <row r="32" spans="2: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7CAAC"/>
  </sheetPr>
  <dimension ref="A1:AN1000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baseColWidth="10" defaultColWidth="11.1640625" defaultRowHeight="15" customHeight="1" x14ac:dyDescent="0.2"/>
  <cols>
    <col min="1" max="1" width="19.83203125" customWidth="1"/>
    <col min="2" max="3" width="8" customWidth="1"/>
    <col min="4" max="4" width="10.6640625" customWidth="1"/>
    <col min="5" max="5" width="7.1640625" customWidth="1"/>
    <col min="6" max="7" width="5.83203125" hidden="1" customWidth="1"/>
    <col min="8" max="8" width="6" hidden="1" customWidth="1"/>
    <col min="9" max="9" width="6.83203125" hidden="1" customWidth="1"/>
    <col min="10" max="10" width="7.83203125" hidden="1" customWidth="1"/>
    <col min="11" max="12" width="5.83203125" hidden="1" customWidth="1"/>
    <col min="13" max="13" width="6" hidden="1" customWidth="1"/>
    <col min="14" max="14" width="6.83203125" hidden="1" customWidth="1"/>
    <col min="15" max="15" width="7.83203125" hidden="1" customWidth="1"/>
    <col min="16" max="17" width="5.83203125" hidden="1" customWidth="1"/>
    <col min="18" max="18" width="6" hidden="1" customWidth="1"/>
    <col min="19" max="19" width="6.83203125" hidden="1" customWidth="1"/>
    <col min="20" max="20" width="7.83203125" hidden="1" customWidth="1"/>
    <col min="21" max="22" width="5.83203125" hidden="1" customWidth="1"/>
    <col min="23" max="23" width="6" hidden="1" customWidth="1"/>
    <col min="24" max="24" width="6.83203125" hidden="1" customWidth="1"/>
    <col min="25" max="25" width="7.83203125" hidden="1" customWidth="1"/>
    <col min="26" max="27" width="5.83203125" customWidth="1"/>
    <col min="28" max="28" width="6" hidden="1" customWidth="1"/>
    <col min="29" max="29" width="6.83203125" customWidth="1"/>
    <col min="30" max="30" width="7.83203125" customWidth="1"/>
    <col min="31" max="32" width="5.83203125" customWidth="1"/>
    <col min="33" max="33" width="6" customWidth="1"/>
    <col min="34" max="34" width="6.83203125" customWidth="1"/>
    <col min="35" max="35" width="9.6640625" customWidth="1"/>
    <col min="36" max="37" width="5.83203125" customWidth="1"/>
    <col min="38" max="38" width="6" hidden="1" customWidth="1"/>
    <col min="39" max="39" width="6.83203125" customWidth="1"/>
    <col min="40" max="40" width="7.83203125" customWidth="1"/>
  </cols>
  <sheetData>
    <row r="1" spans="1:40" ht="13.5" customHeight="1" x14ac:dyDescent="0.2">
      <c r="A1" s="118" t="s">
        <v>73</v>
      </c>
      <c r="B1" s="118" t="s">
        <v>74</v>
      </c>
      <c r="C1" s="118" t="s">
        <v>75</v>
      </c>
      <c r="D1" s="118" t="s">
        <v>76</v>
      </c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</row>
    <row r="2" spans="1:40" ht="13.5" customHeight="1" x14ac:dyDescent="0.2">
      <c r="A2" s="118" t="s">
        <v>29</v>
      </c>
      <c r="B2" s="120">
        <v>8</v>
      </c>
      <c r="C2" s="120">
        <v>13</v>
      </c>
      <c r="D2" s="120">
        <v>20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</row>
    <row r="3" spans="1:40" ht="13.5" customHeight="1" x14ac:dyDescent="0.2">
      <c r="A3" s="118" t="s">
        <v>30</v>
      </c>
      <c r="B3" s="120">
        <v>2</v>
      </c>
      <c r="C3" s="120">
        <v>3</v>
      </c>
      <c r="D3" s="120">
        <v>4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</row>
    <row r="4" spans="1:40" ht="13.5" customHeight="1" x14ac:dyDescent="0.2">
      <c r="A4" s="118" t="s">
        <v>22</v>
      </c>
      <c r="B4" s="120">
        <v>3</v>
      </c>
      <c r="C4" s="120">
        <v>3</v>
      </c>
      <c r="D4" s="120">
        <v>4</v>
      </c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</row>
    <row r="5" spans="1:40" ht="13.5" customHeight="1" x14ac:dyDescent="0.2">
      <c r="A5" s="121" t="s">
        <v>77</v>
      </c>
      <c r="B5" s="121" t="s">
        <v>78</v>
      </c>
      <c r="C5" s="121" t="s">
        <v>79</v>
      </c>
      <c r="D5" s="121" t="s">
        <v>80</v>
      </c>
      <c r="E5" s="122" t="s">
        <v>81</v>
      </c>
      <c r="F5" s="228" t="s">
        <v>82</v>
      </c>
      <c r="G5" s="184"/>
      <c r="H5" s="184"/>
      <c r="I5" s="184"/>
      <c r="J5" s="186"/>
      <c r="K5" s="228" t="s">
        <v>83</v>
      </c>
      <c r="L5" s="184"/>
      <c r="M5" s="184"/>
      <c r="N5" s="184"/>
      <c r="O5" s="186"/>
      <c r="P5" s="228" t="s">
        <v>84</v>
      </c>
      <c r="Q5" s="184"/>
      <c r="R5" s="184"/>
      <c r="S5" s="184"/>
      <c r="T5" s="186"/>
      <c r="U5" s="228" t="s">
        <v>85</v>
      </c>
      <c r="V5" s="184"/>
      <c r="W5" s="184"/>
      <c r="X5" s="184"/>
      <c r="Y5" s="186"/>
      <c r="Z5" s="228" t="s">
        <v>86</v>
      </c>
      <c r="AA5" s="184"/>
      <c r="AB5" s="184"/>
      <c r="AC5" s="184"/>
      <c r="AD5" s="186"/>
      <c r="AE5" s="228" t="s">
        <v>87</v>
      </c>
      <c r="AF5" s="184"/>
      <c r="AG5" s="184"/>
      <c r="AH5" s="184"/>
      <c r="AI5" s="186"/>
      <c r="AJ5" s="229" t="s">
        <v>88</v>
      </c>
      <c r="AK5" s="184"/>
      <c r="AL5" s="184"/>
      <c r="AM5" s="184"/>
      <c r="AN5" s="186"/>
    </row>
    <row r="6" spans="1:40" ht="13.5" customHeight="1" x14ac:dyDescent="0.2">
      <c r="A6" s="123" t="s">
        <v>32</v>
      </c>
      <c r="B6" s="124">
        <f>B7+B29+B36</f>
        <v>7.291666666666667</v>
      </c>
      <c r="C6" s="125"/>
      <c r="D6" s="126">
        <f t="shared" ref="D6:E6" si="0">D7+D29+D36</f>
        <v>1723</v>
      </c>
      <c r="E6" s="127">
        <f t="shared" si="0"/>
        <v>0</v>
      </c>
      <c r="F6" s="125" t="s">
        <v>89</v>
      </c>
      <c r="G6" s="125" t="s">
        <v>90</v>
      </c>
      <c r="H6" s="125" t="s">
        <v>91</v>
      </c>
      <c r="I6" s="125" t="s">
        <v>92</v>
      </c>
      <c r="J6" s="125" t="s">
        <v>80</v>
      </c>
      <c r="K6" s="128" t="s">
        <v>89</v>
      </c>
      <c r="L6" s="129" t="s">
        <v>90</v>
      </c>
      <c r="M6" s="130" t="s">
        <v>91</v>
      </c>
      <c r="N6" s="130" t="s">
        <v>92</v>
      </c>
      <c r="O6" s="125" t="s">
        <v>80</v>
      </c>
      <c r="P6" s="128" t="s">
        <v>89</v>
      </c>
      <c r="Q6" s="129" t="s">
        <v>90</v>
      </c>
      <c r="R6" s="130" t="s">
        <v>91</v>
      </c>
      <c r="S6" s="130" t="s">
        <v>92</v>
      </c>
      <c r="T6" s="125" t="s">
        <v>80</v>
      </c>
      <c r="U6" s="128" t="s">
        <v>89</v>
      </c>
      <c r="V6" s="129" t="s">
        <v>90</v>
      </c>
      <c r="W6" s="130" t="s">
        <v>91</v>
      </c>
      <c r="X6" s="130" t="s">
        <v>92</v>
      </c>
      <c r="Y6" s="125" t="s">
        <v>80</v>
      </c>
      <c r="Z6" s="128" t="s">
        <v>89</v>
      </c>
      <c r="AA6" s="129" t="s">
        <v>90</v>
      </c>
      <c r="AB6" s="130" t="s">
        <v>91</v>
      </c>
      <c r="AC6" s="130" t="s">
        <v>92</v>
      </c>
      <c r="AD6" s="125" t="s">
        <v>80</v>
      </c>
      <c r="AE6" s="128" t="s">
        <v>89</v>
      </c>
      <c r="AF6" s="129" t="s">
        <v>90</v>
      </c>
      <c r="AG6" s="130" t="s">
        <v>91</v>
      </c>
      <c r="AH6" s="130" t="s">
        <v>92</v>
      </c>
      <c r="AI6" s="125" t="s">
        <v>80</v>
      </c>
      <c r="AJ6" s="125" t="s">
        <v>89</v>
      </c>
      <c r="AK6" s="125" t="s">
        <v>90</v>
      </c>
      <c r="AL6" s="125" t="s">
        <v>91</v>
      </c>
      <c r="AM6" s="125" t="s">
        <v>92</v>
      </c>
      <c r="AN6" s="125" t="s">
        <v>80</v>
      </c>
    </row>
    <row r="7" spans="1:40" ht="13.5" customHeight="1" x14ac:dyDescent="0.2">
      <c r="A7" s="131" t="s">
        <v>93</v>
      </c>
      <c r="B7" s="132">
        <f>SUM(B8:B28)</f>
        <v>5.291666666666667</v>
      </c>
      <c r="C7" s="133"/>
      <c r="D7" s="134">
        <f>SUM(D8:D28)</f>
        <v>1270</v>
      </c>
      <c r="E7" s="134">
        <f>SUM(E10:E28)</f>
        <v>0</v>
      </c>
      <c r="F7" s="135"/>
      <c r="G7" s="135"/>
      <c r="H7" s="135"/>
      <c r="I7" s="135">
        <f>IF(G7&lt;F7,G7+1,G7)-F7-H7</f>
        <v>0</v>
      </c>
      <c r="J7" s="136">
        <f>SUM(J10:J28)</f>
        <v>0</v>
      </c>
      <c r="K7" s="135"/>
      <c r="L7" s="135"/>
      <c r="M7" s="135"/>
      <c r="N7" s="135">
        <f>IF(L7&lt;K7,L7+1,L7)-K7-M7</f>
        <v>0</v>
      </c>
      <c r="O7" s="136">
        <f>SUM(O10:O28)</f>
        <v>0</v>
      </c>
      <c r="P7" s="135"/>
      <c r="Q7" s="135"/>
      <c r="R7" s="135"/>
      <c r="S7" s="135">
        <f>IF(Q7&lt;P7,Q7+1,Q7)-P7-R7</f>
        <v>0</v>
      </c>
      <c r="T7" s="136">
        <f>SUM(T10:T28)</f>
        <v>0</v>
      </c>
      <c r="U7" s="135"/>
      <c r="V7" s="135"/>
      <c r="W7" s="135"/>
      <c r="X7" s="135">
        <f>IF(V7&lt;U7,V7+1,V7)-U7-W7</f>
        <v>0</v>
      </c>
      <c r="Y7" s="136">
        <f>SUM(Y10:Y28)</f>
        <v>0</v>
      </c>
      <c r="Z7" s="135"/>
      <c r="AA7" s="135"/>
      <c r="AB7" s="135"/>
      <c r="AC7" s="137">
        <f t="shared" ref="AC7:AD7" si="1">SUM(AC8:AC28)</f>
        <v>5.291666666666667</v>
      </c>
      <c r="AD7" s="138">
        <f t="shared" si="1"/>
        <v>1270</v>
      </c>
      <c r="AE7" s="135"/>
      <c r="AF7" s="135"/>
      <c r="AG7" s="135"/>
      <c r="AH7" s="135">
        <f t="shared" ref="AH7:AH41" si="2">IF(AF7&lt;AE7,AF7+1,AF7)-AE7-AG7</f>
        <v>0</v>
      </c>
      <c r="AI7" s="138">
        <f>SUM(AI10:AI28)</f>
        <v>0</v>
      </c>
      <c r="AJ7" s="135"/>
      <c r="AK7" s="135"/>
      <c r="AL7" s="135"/>
      <c r="AM7" s="135">
        <f t="shared" ref="AM7:AM41" si="3">IF(AK7&lt;AJ7,AK7+1,AK7)-AJ7-AL7</f>
        <v>0</v>
      </c>
      <c r="AN7" s="138">
        <f>SUM(AN10:AN28)</f>
        <v>0</v>
      </c>
    </row>
    <row r="8" spans="1:40" ht="13.5" customHeight="1" x14ac:dyDescent="0.2">
      <c r="A8" s="139">
        <v>1</v>
      </c>
      <c r="B8" s="140">
        <f t="shared" ref="B8:B28" si="4">AM8+AH8+AC8+X8+S8+N8+I8</f>
        <v>0.58333333333333326</v>
      </c>
      <c r="C8" s="141">
        <v>10</v>
      </c>
      <c r="D8" s="142">
        <f t="shared" ref="D8:D28" si="5">B8*C8*24</f>
        <v>139.99999999999997</v>
      </c>
      <c r="E8" s="142"/>
      <c r="F8" s="143"/>
      <c r="G8" s="143"/>
      <c r="H8" s="143"/>
      <c r="I8" s="144"/>
      <c r="J8" s="145"/>
      <c r="K8" s="143"/>
      <c r="L8" s="143"/>
      <c r="M8" s="143"/>
      <c r="N8" s="144"/>
      <c r="O8" s="145"/>
      <c r="P8" s="143"/>
      <c r="Q8" s="143"/>
      <c r="R8" s="143"/>
      <c r="S8" s="144"/>
      <c r="T8" s="145"/>
      <c r="U8" s="143"/>
      <c r="V8" s="143"/>
      <c r="W8" s="143"/>
      <c r="X8" s="144"/>
      <c r="Y8" s="145"/>
      <c r="Z8" s="143">
        <v>0.75</v>
      </c>
      <c r="AA8" s="143">
        <v>0.33333333333333331</v>
      </c>
      <c r="AB8" s="143"/>
      <c r="AC8" s="144">
        <f t="shared" ref="AC8:AC28" si="6">IF(AA8&lt;Z8,AA8+1,AA8)-Z8-AB8</f>
        <v>0.58333333333333326</v>
      </c>
      <c r="AD8" s="146">
        <f t="shared" ref="AD8:AD28" si="7">$C8*AC8*24</f>
        <v>139.99999999999997</v>
      </c>
      <c r="AE8" s="143"/>
      <c r="AF8" s="143"/>
      <c r="AG8" s="143"/>
      <c r="AH8" s="144">
        <f t="shared" si="2"/>
        <v>0</v>
      </c>
      <c r="AI8" s="146">
        <f t="shared" ref="AI8:AI28" si="8">$C8*AH8*24</f>
        <v>0</v>
      </c>
      <c r="AJ8" s="143"/>
      <c r="AK8" s="143"/>
      <c r="AL8" s="143"/>
      <c r="AM8" s="144">
        <f t="shared" si="3"/>
        <v>0</v>
      </c>
      <c r="AN8" s="146">
        <f t="shared" ref="AN8:AN28" si="9">$C8*AM8*24</f>
        <v>0</v>
      </c>
    </row>
    <row r="9" spans="1:40" ht="13.5" customHeight="1" x14ac:dyDescent="0.2">
      <c r="A9" s="139">
        <v>2</v>
      </c>
      <c r="B9" s="140">
        <f t="shared" si="4"/>
        <v>0.58333333333333326</v>
      </c>
      <c r="C9" s="141">
        <v>10</v>
      </c>
      <c r="D9" s="142">
        <f t="shared" si="5"/>
        <v>139.99999999999997</v>
      </c>
      <c r="E9" s="142"/>
      <c r="F9" s="143"/>
      <c r="G9" s="143"/>
      <c r="H9" s="143"/>
      <c r="I9" s="144"/>
      <c r="J9" s="145"/>
      <c r="K9" s="143"/>
      <c r="L9" s="143"/>
      <c r="M9" s="143"/>
      <c r="N9" s="144"/>
      <c r="O9" s="145"/>
      <c r="P9" s="143"/>
      <c r="Q9" s="143"/>
      <c r="R9" s="143"/>
      <c r="S9" s="144"/>
      <c r="T9" s="145"/>
      <c r="U9" s="143"/>
      <c r="V9" s="143"/>
      <c r="W9" s="143"/>
      <c r="X9" s="144"/>
      <c r="Y9" s="145"/>
      <c r="Z9" s="143">
        <v>0.75</v>
      </c>
      <c r="AA9" s="143">
        <v>0.33333333333333331</v>
      </c>
      <c r="AB9" s="143"/>
      <c r="AC9" s="144">
        <f t="shared" si="6"/>
        <v>0.58333333333333326</v>
      </c>
      <c r="AD9" s="146">
        <f t="shared" si="7"/>
        <v>139.99999999999997</v>
      </c>
      <c r="AE9" s="143"/>
      <c r="AF9" s="143"/>
      <c r="AG9" s="143"/>
      <c r="AH9" s="144">
        <f t="shared" si="2"/>
        <v>0</v>
      </c>
      <c r="AI9" s="146">
        <f t="shared" si="8"/>
        <v>0</v>
      </c>
      <c r="AJ9" s="143"/>
      <c r="AK9" s="143"/>
      <c r="AL9" s="143"/>
      <c r="AM9" s="144">
        <f t="shared" si="3"/>
        <v>0</v>
      </c>
      <c r="AN9" s="146">
        <f t="shared" si="9"/>
        <v>0</v>
      </c>
    </row>
    <row r="10" spans="1:40" ht="13.5" customHeight="1" x14ac:dyDescent="0.2">
      <c r="A10" s="139">
        <v>3</v>
      </c>
      <c r="B10" s="140">
        <f t="shared" si="4"/>
        <v>0.37500000000000011</v>
      </c>
      <c r="C10" s="141">
        <v>10</v>
      </c>
      <c r="D10" s="142">
        <f t="shared" si="5"/>
        <v>90.000000000000028</v>
      </c>
      <c r="E10" s="142"/>
      <c r="F10" s="143"/>
      <c r="G10" s="143"/>
      <c r="H10" s="143"/>
      <c r="I10" s="144"/>
      <c r="J10" s="145"/>
      <c r="K10" s="143"/>
      <c r="L10" s="143"/>
      <c r="M10" s="143"/>
      <c r="N10" s="144"/>
      <c r="O10" s="145"/>
      <c r="P10" s="143"/>
      <c r="Q10" s="143"/>
      <c r="R10" s="143"/>
      <c r="S10" s="144"/>
      <c r="T10" s="145"/>
      <c r="U10" s="143"/>
      <c r="V10" s="143"/>
      <c r="W10" s="143"/>
      <c r="X10" s="144"/>
      <c r="Y10" s="145"/>
      <c r="Z10" s="143">
        <v>0.91666666666666663</v>
      </c>
      <c r="AA10" s="143">
        <v>0.29166666666666669</v>
      </c>
      <c r="AB10" s="143"/>
      <c r="AC10" s="144">
        <f t="shared" si="6"/>
        <v>0.37500000000000011</v>
      </c>
      <c r="AD10" s="146">
        <f t="shared" si="7"/>
        <v>90.000000000000028</v>
      </c>
      <c r="AE10" s="143"/>
      <c r="AF10" s="143"/>
      <c r="AG10" s="143"/>
      <c r="AH10" s="144">
        <f t="shared" si="2"/>
        <v>0</v>
      </c>
      <c r="AI10" s="146">
        <f t="shared" si="8"/>
        <v>0</v>
      </c>
      <c r="AJ10" s="143"/>
      <c r="AK10" s="143"/>
      <c r="AL10" s="143"/>
      <c r="AM10" s="144">
        <f t="shared" si="3"/>
        <v>0</v>
      </c>
      <c r="AN10" s="146">
        <f t="shared" si="9"/>
        <v>0</v>
      </c>
    </row>
    <row r="11" spans="1:40" ht="13.5" customHeight="1" x14ac:dyDescent="0.2">
      <c r="A11" s="139">
        <v>4</v>
      </c>
      <c r="B11" s="140">
        <f t="shared" si="4"/>
        <v>0.37500000000000011</v>
      </c>
      <c r="C11" s="141">
        <v>10</v>
      </c>
      <c r="D11" s="142">
        <f t="shared" si="5"/>
        <v>90.000000000000028</v>
      </c>
      <c r="E11" s="142"/>
      <c r="F11" s="143"/>
      <c r="G11" s="143"/>
      <c r="H11" s="143"/>
      <c r="I11" s="144"/>
      <c r="J11" s="145"/>
      <c r="K11" s="143"/>
      <c r="L11" s="143"/>
      <c r="M11" s="143"/>
      <c r="N11" s="144"/>
      <c r="O11" s="145"/>
      <c r="P11" s="143"/>
      <c r="Q11" s="143"/>
      <c r="R11" s="143"/>
      <c r="S11" s="144"/>
      <c r="T11" s="145"/>
      <c r="U11" s="143"/>
      <c r="V11" s="143"/>
      <c r="W11" s="143"/>
      <c r="X11" s="144"/>
      <c r="Y11" s="145"/>
      <c r="Z11" s="143">
        <v>0.91666666666666663</v>
      </c>
      <c r="AA11" s="143">
        <v>0.29166666666666669</v>
      </c>
      <c r="AB11" s="143"/>
      <c r="AC11" s="144">
        <f t="shared" si="6"/>
        <v>0.37500000000000011</v>
      </c>
      <c r="AD11" s="146">
        <f t="shared" si="7"/>
        <v>90.000000000000028</v>
      </c>
      <c r="AE11" s="143"/>
      <c r="AF11" s="143"/>
      <c r="AG11" s="143"/>
      <c r="AH11" s="144">
        <f t="shared" si="2"/>
        <v>0</v>
      </c>
      <c r="AI11" s="146">
        <f t="shared" si="8"/>
        <v>0</v>
      </c>
      <c r="AJ11" s="143"/>
      <c r="AK11" s="143"/>
      <c r="AL11" s="143"/>
      <c r="AM11" s="144">
        <f t="shared" si="3"/>
        <v>0</v>
      </c>
      <c r="AN11" s="146">
        <f t="shared" si="9"/>
        <v>0</v>
      </c>
    </row>
    <row r="12" spans="1:40" ht="13.5" customHeight="1" x14ac:dyDescent="0.2">
      <c r="A12" s="139">
        <v>5</v>
      </c>
      <c r="B12" s="140">
        <f t="shared" si="4"/>
        <v>0.37500000000000011</v>
      </c>
      <c r="C12" s="141">
        <v>10</v>
      </c>
      <c r="D12" s="142">
        <f t="shared" si="5"/>
        <v>90.000000000000028</v>
      </c>
      <c r="E12" s="142"/>
      <c r="F12" s="143"/>
      <c r="G12" s="143"/>
      <c r="H12" s="143"/>
      <c r="I12" s="144"/>
      <c r="J12" s="145"/>
      <c r="K12" s="143"/>
      <c r="L12" s="143"/>
      <c r="M12" s="143"/>
      <c r="N12" s="144"/>
      <c r="O12" s="145"/>
      <c r="P12" s="143"/>
      <c r="Q12" s="143"/>
      <c r="R12" s="143"/>
      <c r="S12" s="144"/>
      <c r="T12" s="145"/>
      <c r="U12" s="143"/>
      <c r="V12" s="143"/>
      <c r="W12" s="143"/>
      <c r="X12" s="144"/>
      <c r="Y12" s="145"/>
      <c r="Z12" s="143">
        <v>0.91666666666666663</v>
      </c>
      <c r="AA12" s="143">
        <v>0.29166666666666669</v>
      </c>
      <c r="AB12" s="143"/>
      <c r="AC12" s="144">
        <f t="shared" si="6"/>
        <v>0.37500000000000011</v>
      </c>
      <c r="AD12" s="146">
        <f t="shared" si="7"/>
        <v>90.000000000000028</v>
      </c>
      <c r="AE12" s="143"/>
      <c r="AF12" s="143"/>
      <c r="AG12" s="143"/>
      <c r="AH12" s="144">
        <f t="shared" si="2"/>
        <v>0</v>
      </c>
      <c r="AI12" s="146">
        <f t="shared" si="8"/>
        <v>0</v>
      </c>
      <c r="AJ12" s="143"/>
      <c r="AK12" s="143"/>
      <c r="AL12" s="143"/>
      <c r="AM12" s="144">
        <f t="shared" si="3"/>
        <v>0</v>
      </c>
      <c r="AN12" s="146">
        <f t="shared" si="9"/>
        <v>0</v>
      </c>
    </row>
    <row r="13" spans="1:40" ht="13.5" customHeight="1" x14ac:dyDescent="0.2">
      <c r="A13" s="139">
        <v>6</v>
      </c>
      <c r="B13" s="140">
        <f t="shared" si="4"/>
        <v>0.37500000000000011</v>
      </c>
      <c r="C13" s="141">
        <v>10</v>
      </c>
      <c r="D13" s="142">
        <f t="shared" si="5"/>
        <v>90.000000000000028</v>
      </c>
      <c r="E13" s="142"/>
      <c r="F13" s="143"/>
      <c r="G13" s="143"/>
      <c r="H13" s="143"/>
      <c r="I13" s="144"/>
      <c r="J13" s="145"/>
      <c r="K13" s="143"/>
      <c r="L13" s="143"/>
      <c r="M13" s="143"/>
      <c r="N13" s="144"/>
      <c r="O13" s="145"/>
      <c r="P13" s="143"/>
      <c r="Q13" s="143"/>
      <c r="R13" s="143"/>
      <c r="S13" s="144"/>
      <c r="T13" s="145"/>
      <c r="U13" s="143"/>
      <c r="V13" s="143"/>
      <c r="W13" s="143"/>
      <c r="X13" s="144"/>
      <c r="Y13" s="145"/>
      <c r="Z13" s="143">
        <v>0.91666666666666663</v>
      </c>
      <c r="AA13" s="143">
        <v>0.29166666666666669</v>
      </c>
      <c r="AB13" s="143"/>
      <c r="AC13" s="144">
        <f t="shared" si="6"/>
        <v>0.37500000000000011</v>
      </c>
      <c r="AD13" s="146">
        <f t="shared" si="7"/>
        <v>90.000000000000028</v>
      </c>
      <c r="AE13" s="143"/>
      <c r="AF13" s="143"/>
      <c r="AG13" s="143"/>
      <c r="AH13" s="144">
        <f t="shared" si="2"/>
        <v>0</v>
      </c>
      <c r="AI13" s="146">
        <f t="shared" si="8"/>
        <v>0</v>
      </c>
      <c r="AJ13" s="143"/>
      <c r="AK13" s="143"/>
      <c r="AL13" s="143"/>
      <c r="AM13" s="144">
        <f t="shared" si="3"/>
        <v>0</v>
      </c>
      <c r="AN13" s="146">
        <f t="shared" si="9"/>
        <v>0</v>
      </c>
    </row>
    <row r="14" spans="1:40" ht="13.5" customHeight="1" x14ac:dyDescent="0.2">
      <c r="A14" s="139">
        <v>7</v>
      </c>
      <c r="B14" s="140">
        <f t="shared" si="4"/>
        <v>0.37500000000000011</v>
      </c>
      <c r="C14" s="141">
        <v>10</v>
      </c>
      <c r="D14" s="142">
        <f t="shared" si="5"/>
        <v>90.000000000000028</v>
      </c>
      <c r="E14" s="142"/>
      <c r="F14" s="143"/>
      <c r="G14" s="143"/>
      <c r="H14" s="143"/>
      <c r="I14" s="144"/>
      <c r="J14" s="145"/>
      <c r="K14" s="143"/>
      <c r="L14" s="143"/>
      <c r="M14" s="143"/>
      <c r="N14" s="144"/>
      <c r="O14" s="145"/>
      <c r="P14" s="143"/>
      <c r="Q14" s="143"/>
      <c r="R14" s="143"/>
      <c r="S14" s="144"/>
      <c r="T14" s="145"/>
      <c r="U14" s="143"/>
      <c r="V14" s="143"/>
      <c r="W14" s="143"/>
      <c r="X14" s="144"/>
      <c r="Y14" s="145"/>
      <c r="Z14" s="143">
        <v>0.91666666666666663</v>
      </c>
      <c r="AA14" s="143">
        <v>0.29166666666666669</v>
      </c>
      <c r="AB14" s="143"/>
      <c r="AC14" s="144">
        <f t="shared" si="6"/>
        <v>0.37500000000000011</v>
      </c>
      <c r="AD14" s="146">
        <f t="shared" si="7"/>
        <v>90.000000000000028</v>
      </c>
      <c r="AE14" s="143"/>
      <c r="AF14" s="143"/>
      <c r="AG14" s="143"/>
      <c r="AH14" s="144">
        <f t="shared" si="2"/>
        <v>0</v>
      </c>
      <c r="AI14" s="146">
        <f t="shared" si="8"/>
        <v>0</v>
      </c>
      <c r="AJ14" s="143"/>
      <c r="AK14" s="143"/>
      <c r="AL14" s="143"/>
      <c r="AM14" s="144">
        <f t="shared" si="3"/>
        <v>0</v>
      </c>
      <c r="AN14" s="146">
        <f t="shared" si="9"/>
        <v>0</v>
      </c>
    </row>
    <row r="15" spans="1:40" ht="13.5" customHeight="1" x14ac:dyDescent="0.2">
      <c r="A15" s="139">
        <v>8</v>
      </c>
      <c r="B15" s="140">
        <f t="shared" si="4"/>
        <v>0.37500000000000011</v>
      </c>
      <c r="C15" s="141">
        <v>10</v>
      </c>
      <c r="D15" s="142">
        <f t="shared" si="5"/>
        <v>90.000000000000028</v>
      </c>
      <c r="E15" s="142"/>
      <c r="F15" s="143"/>
      <c r="G15" s="143"/>
      <c r="H15" s="143"/>
      <c r="I15" s="144"/>
      <c r="J15" s="145"/>
      <c r="K15" s="143"/>
      <c r="L15" s="143"/>
      <c r="M15" s="143"/>
      <c r="N15" s="144"/>
      <c r="O15" s="145"/>
      <c r="P15" s="143"/>
      <c r="Q15" s="143"/>
      <c r="R15" s="143"/>
      <c r="S15" s="144"/>
      <c r="T15" s="145"/>
      <c r="U15" s="143"/>
      <c r="V15" s="143"/>
      <c r="W15" s="143"/>
      <c r="X15" s="144"/>
      <c r="Y15" s="145"/>
      <c r="Z15" s="143">
        <v>0.91666666666666663</v>
      </c>
      <c r="AA15" s="143">
        <v>0.29166666666666669</v>
      </c>
      <c r="AB15" s="143"/>
      <c r="AC15" s="144">
        <f t="shared" si="6"/>
        <v>0.37500000000000011</v>
      </c>
      <c r="AD15" s="146">
        <f t="shared" si="7"/>
        <v>90.000000000000028</v>
      </c>
      <c r="AE15" s="143"/>
      <c r="AF15" s="143"/>
      <c r="AG15" s="143"/>
      <c r="AH15" s="144">
        <f t="shared" si="2"/>
        <v>0</v>
      </c>
      <c r="AI15" s="146">
        <f t="shared" si="8"/>
        <v>0</v>
      </c>
      <c r="AJ15" s="143"/>
      <c r="AK15" s="143"/>
      <c r="AL15" s="143"/>
      <c r="AM15" s="144">
        <f t="shared" si="3"/>
        <v>0</v>
      </c>
      <c r="AN15" s="146">
        <f t="shared" si="9"/>
        <v>0</v>
      </c>
    </row>
    <row r="16" spans="1:40" ht="13.5" customHeight="1" x14ac:dyDescent="0.2">
      <c r="A16" s="139">
        <v>9</v>
      </c>
      <c r="B16" s="140">
        <f t="shared" si="4"/>
        <v>0.37500000000000011</v>
      </c>
      <c r="C16" s="141">
        <v>10</v>
      </c>
      <c r="D16" s="142">
        <f t="shared" si="5"/>
        <v>90.000000000000028</v>
      </c>
      <c r="E16" s="142"/>
      <c r="F16" s="143"/>
      <c r="G16" s="143"/>
      <c r="H16" s="143"/>
      <c r="I16" s="144"/>
      <c r="J16" s="145"/>
      <c r="K16" s="143"/>
      <c r="L16" s="143"/>
      <c r="M16" s="143"/>
      <c r="N16" s="144"/>
      <c r="O16" s="145"/>
      <c r="P16" s="143"/>
      <c r="Q16" s="143"/>
      <c r="R16" s="143"/>
      <c r="S16" s="144"/>
      <c r="T16" s="145"/>
      <c r="U16" s="143"/>
      <c r="V16" s="143"/>
      <c r="W16" s="143"/>
      <c r="X16" s="144"/>
      <c r="Y16" s="145"/>
      <c r="Z16" s="143">
        <v>0.91666666666666663</v>
      </c>
      <c r="AA16" s="143">
        <v>0.29166666666666669</v>
      </c>
      <c r="AB16" s="143"/>
      <c r="AC16" s="144">
        <f t="shared" si="6"/>
        <v>0.37500000000000011</v>
      </c>
      <c r="AD16" s="146">
        <f t="shared" si="7"/>
        <v>90.000000000000028</v>
      </c>
      <c r="AE16" s="143"/>
      <c r="AF16" s="143"/>
      <c r="AG16" s="143"/>
      <c r="AH16" s="144">
        <f t="shared" si="2"/>
        <v>0</v>
      </c>
      <c r="AI16" s="146">
        <f t="shared" si="8"/>
        <v>0</v>
      </c>
      <c r="AJ16" s="143"/>
      <c r="AK16" s="143"/>
      <c r="AL16" s="143"/>
      <c r="AM16" s="144">
        <f t="shared" si="3"/>
        <v>0</v>
      </c>
      <c r="AN16" s="146">
        <f t="shared" si="9"/>
        <v>0</v>
      </c>
    </row>
    <row r="17" spans="1:40" ht="13.5" customHeight="1" x14ac:dyDescent="0.2">
      <c r="A17" s="139">
        <v>10</v>
      </c>
      <c r="B17" s="140">
        <f t="shared" si="4"/>
        <v>0.37500000000000011</v>
      </c>
      <c r="C17" s="141">
        <v>10</v>
      </c>
      <c r="D17" s="142">
        <f t="shared" si="5"/>
        <v>90.000000000000028</v>
      </c>
      <c r="E17" s="142"/>
      <c r="F17" s="143"/>
      <c r="G17" s="143"/>
      <c r="H17" s="143"/>
      <c r="I17" s="144"/>
      <c r="J17" s="145"/>
      <c r="K17" s="143"/>
      <c r="L17" s="143"/>
      <c r="M17" s="143"/>
      <c r="N17" s="144"/>
      <c r="O17" s="145"/>
      <c r="P17" s="143"/>
      <c r="Q17" s="143"/>
      <c r="R17" s="143"/>
      <c r="S17" s="144"/>
      <c r="T17" s="145"/>
      <c r="U17" s="143"/>
      <c r="V17" s="143"/>
      <c r="W17" s="143"/>
      <c r="X17" s="144"/>
      <c r="Y17" s="145"/>
      <c r="Z17" s="143">
        <v>0.91666666666666663</v>
      </c>
      <c r="AA17" s="143">
        <v>0.29166666666666669</v>
      </c>
      <c r="AB17" s="143"/>
      <c r="AC17" s="144">
        <f t="shared" si="6"/>
        <v>0.37500000000000011</v>
      </c>
      <c r="AD17" s="146">
        <f t="shared" si="7"/>
        <v>90.000000000000028</v>
      </c>
      <c r="AE17" s="143"/>
      <c r="AF17" s="143"/>
      <c r="AG17" s="143"/>
      <c r="AH17" s="144">
        <f t="shared" si="2"/>
        <v>0</v>
      </c>
      <c r="AI17" s="146">
        <f t="shared" si="8"/>
        <v>0</v>
      </c>
      <c r="AJ17" s="143"/>
      <c r="AK17" s="143"/>
      <c r="AL17" s="143"/>
      <c r="AM17" s="144">
        <f t="shared" si="3"/>
        <v>0</v>
      </c>
      <c r="AN17" s="146">
        <f t="shared" si="9"/>
        <v>0</v>
      </c>
    </row>
    <row r="18" spans="1:40" ht="13.5" customHeight="1" x14ac:dyDescent="0.2">
      <c r="A18" s="139">
        <v>11</v>
      </c>
      <c r="B18" s="140">
        <f t="shared" si="4"/>
        <v>0.37500000000000011</v>
      </c>
      <c r="C18" s="141">
        <v>10</v>
      </c>
      <c r="D18" s="142">
        <f t="shared" si="5"/>
        <v>90.000000000000028</v>
      </c>
      <c r="E18" s="142"/>
      <c r="F18" s="143"/>
      <c r="G18" s="143"/>
      <c r="H18" s="143"/>
      <c r="I18" s="144"/>
      <c r="J18" s="145"/>
      <c r="K18" s="143"/>
      <c r="L18" s="143"/>
      <c r="M18" s="143"/>
      <c r="N18" s="144"/>
      <c r="O18" s="145"/>
      <c r="P18" s="143"/>
      <c r="Q18" s="143"/>
      <c r="R18" s="143"/>
      <c r="S18" s="144"/>
      <c r="T18" s="145"/>
      <c r="U18" s="143"/>
      <c r="V18" s="143"/>
      <c r="W18" s="143"/>
      <c r="X18" s="144"/>
      <c r="Y18" s="145"/>
      <c r="Z18" s="143">
        <v>0.91666666666666663</v>
      </c>
      <c r="AA18" s="143">
        <v>0.29166666666666669</v>
      </c>
      <c r="AB18" s="143"/>
      <c r="AC18" s="144">
        <f t="shared" si="6"/>
        <v>0.37500000000000011</v>
      </c>
      <c r="AD18" s="146">
        <f t="shared" si="7"/>
        <v>90.000000000000028</v>
      </c>
      <c r="AE18" s="143"/>
      <c r="AF18" s="143"/>
      <c r="AG18" s="143"/>
      <c r="AH18" s="144">
        <f t="shared" si="2"/>
        <v>0</v>
      </c>
      <c r="AI18" s="146">
        <f t="shared" si="8"/>
        <v>0</v>
      </c>
      <c r="AJ18" s="143"/>
      <c r="AK18" s="143"/>
      <c r="AL18" s="143"/>
      <c r="AM18" s="144">
        <f t="shared" si="3"/>
        <v>0</v>
      </c>
      <c r="AN18" s="146">
        <f t="shared" si="9"/>
        <v>0</v>
      </c>
    </row>
    <row r="19" spans="1:40" ht="13.5" customHeight="1" x14ac:dyDescent="0.2">
      <c r="A19" s="139">
        <v>12</v>
      </c>
      <c r="B19" s="140">
        <f t="shared" si="4"/>
        <v>0.37500000000000011</v>
      </c>
      <c r="C19" s="141">
        <v>10</v>
      </c>
      <c r="D19" s="142">
        <f t="shared" si="5"/>
        <v>90.000000000000028</v>
      </c>
      <c r="E19" s="142"/>
      <c r="F19" s="143"/>
      <c r="G19" s="143"/>
      <c r="H19" s="143"/>
      <c r="I19" s="144"/>
      <c r="J19" s="145"/>
      <c r="K19" s="143"/>
      <c r="L19" s="143"/>
      <c r="M19" s="143"/>
      <c r="N19" s="144"/>
      <c r="O19" s="145"/>
      <c r="P19" s="143"/>
      <c r="Q19" s="143"/>
      <c r="R19" s="143"/>
      <c r="S19" s="144"/>
      <c r="T19" s="145"/>
      <c r="U19" s="143"/>
      <c r="V19" s="143"/>
      <c r="W19" s="143"/>
      <c r="X19" s="144"/>
      <c r="Y19" s="145"/>
      <c r="Z19" s="143">
        <v>0.91666666666666663</v>
      </c>
      <c r="AA19" s="143">
        <v>0.29166666666666669</v>
      </c>
      <c r="AB19" s="143"/>
      <c r="AC19" s="144">
        <f t="shared" si="6"/>
        <v>0.37500000000000011</v>
      </c>
      <c r="AD19" s="146">
        <f t="shared" si="7"/>
        <v>90.000000000000028</v>
      </c>
      <c r="AE19" s="143"/>
      <c r="AF19" s="143"/>
      <c r="AG19" s="143"/>
      <c r="AH19" s="144">
        <f t="shared" si="2"/>
        <v>0</v>
      </c>
      <c r="AI19" s="146">
        <f t="shared" si="8"/>
        <v>0</v>
      </c>
      <c r="AJ19" s="143"/>
      <c r="AK19" s="143"/>
      <c r="AL19" s="143"/>
      <c r="AM19" s="144">
        <f t="shared" si="3"/>
        <v>0</v>
      </c>
      <c r="AN19" s="146">
        <f t="shared" si="9"/>
        <v>0</v>
      </c>
    </row>
    <row r="20" spans="1:40" ht="13.5" customHeight="1" x14ac:dyDescent="0.2">
      <c r="A20" s="139">
        <v>13</v>
      </c>
      <c r="B20" s="140">
        <f t="shared" si="4"/>
        <v>0.37500000000000011</v>
      </c>
      <c r="C20" s="141">
        <v>10</v>
      </c>
      <c r="D20" s="142">
        <f t="shared" si="5"/>
        <v>90.000000000000028</v>
      </c>
      <c r="E20" s="142"/>
      <c r="F20" s="143"/>
      <c r="G20" s="143"/>
      <c r="H20" s="143"/>
      <c r="I20" s="144"/>
      <c r="J20" s="145"/>
      <c r="K20" s="143"/>
      <c r="L20" s="143"/>
      <c r="M20" s="143"/>
      <c r="N20" s="144"/>
      <c r="O20" s="145"/>
      <c r="P20" s="143"/>
      <c r="Q20" s="143"/>
      <c r="R20" s="143"/>
      <c r="S20" s="144"/>
      <c r="T20" s="145"/>
      <c r="U20" s="143"/>
      <c r="V20" s="143"/>
      <c r="W20" s="143"/>
      <c r="X20" s="144"/>
      <c r="Y20" s="145"/>
      <c r="Z20" s="143">
        <v>0.91666666666666663</v>
      </c>
      <c r="AA20" s="143">
        <v>0.29166666666666669</v>
      </c>
      <c r="AB20" s="143"/>
      <c r="AC20" s="144">
        <f t="shared" si="6"/>
        <v>0.37500000000000011</v>
      </c>
      <c r="AD20" s="146">
        <f t="shared" si="7"/>
        <v>90.000000000000028</v>
      </c>
      <c r="AE20" s="143"/>
      <c r="AF20" s="143"/>
      <c r="AG20" s="143"/>
      <c r="AH20" s="144">
        <f t="shared" si="2"/>
        <v>0</v>
      </c>
      <c r="AI20" s="146">
        <f t="shared" si="8"/>
        <v>0</v>
      </c>
      <c r="AJ20" s="143"/>
      <c r="AK20" s="143"/>
      <c r="AL20" s="143"/>
      <c r="AM20" s="144">
        <f t="shared" si="3"/>
        <v>0</v>
      </c>
      <c r="AN20" s="146">
        <f t="shared" si="9"/>
        <v>0</v>
      </c>
    </row>
    <row r="21" spans="1:40" ht="13.5" customHeight="1" x14ac:dyDescent="0.2">
      <c r="A21" s="139"/>
      <c r="B21" s="140">
        <f t="shared" si="4"/>
        <v>0</v>
      </c>
      <c r="C21" s="141">
        <v>10</v>
      </c>
      <c r="D21" s="142">
        <f t="shared" si="5"/>
        <v>0</v>
      </c>
      <c r="E21" s="142"/>
      <c r="F21" s="143"/>
      <c r="G21" s="143"/>
      <c r="H21" s="143"/>
      <c r="I21" s="144"/>
      <c r="J21" s="145"/>
      <c r="K21" s="143"/>
      <c r="L21" s="143"/>
      <c r="M21" s="143"/>
      <c r="N21" s="144"/>
      <c r="O21" s="145"/>
      <c r="P21" s="143"/>
      <c r="Q21" s="143"/>
      <c r="R21" s="143"/>
      <c r="S21" s="144"/>
      <c r="T21" s="145"/>
      <c r="U21" s="143"/>
      <c r="V21" s="143"/>
      <c r="W21" s="143"/>
      <c r="X21" s="144"/>
      <c r="Y21" s="145"/>
      <c r="Z21" s="143"/>
      <c r="AA21" s="143"/>
      <c r="AB21" s="143"/>
      <c r="AC21" s="144">
        <f t="shared" si="6"/>
        <v>0</v>
      </c>
      <c r="AD21" s="146">
        <f t="shared" si="7"/>
        <v>0</v>
      </c>
      <c r="AE21" s="143"/>
      <c r="AF21" s="143"/>
      <c r="AG21" s="143"/>
      <c r="AH21" s="144">
        <f t="shared" si="2"/>
        <v>0</v>
      </c>
      <c r="AI21" s="146">
        <f t="shared" si="8"/>
        <v>0</v>
      </c>
      <c r="AJ21" s="143"/>
      <c r="AK21" s="143"/>
      <c r="AL21" s="143"/>
      <c r="AM21" s="144">
        <f t="shared" si="3"/>
        <v>0</v>
      </c>
      <c r="AN21" s="146">
        <f t="shared" si="9"/>
        <v>0</v>
      </c>
    </row>
    <row r="22" spans="1:40" ht="13.5" customHeight="1" x14ac:dyDescent="0.2">
      <c r="A22" s="139"/>
      <c r="B22" s="140">
        <f t="shared" si="4"/>
        <v>0</v>
      </c>
      <c r="C22" s="141">
        <v>10</v>
      </c>
      <c r="D22" s="142">
        <f t="shared" si="5"/>
        <v>0</v>
      </c>
      <c r="E22" s="142"/>
      <c r="F22" s="143"/>
      <c r="G22" s="143"/>
      <c r="H22" s="143"/>
      <c r="I22" s="144"/>
      <c r="J22" s="145"/>
      <c r="K22" s="143"/>
      <c r="L22" s="143"/>
      <c r="M22" s="143"/>
      <c r="N22" s="144"/>
      <c r="O22" s="145"/>
      <c r="P22" s="143"/>
      <c r="Q22" s="143"/>
      <c r="R22" s="143"/>
      <c r="S22" s="144"/>
      <c r="T22" s="145"/>
      <c r="U22" s="143"/>
      <c r="V22" s="143"/>
      <c r="W22" s="143"/>
      <c r="X22" s="144"/>
      <c r="Y22" s="145"/>
      <c r="Z22" s="143"/>
      <c r="AA22" s="143"/>
      <c r="AB22" s="143"/>
      <c r="AC22" s="144">
        <f t="shared" si="6"/>
        <v>0</v>
      </c>
      <c r="AD22" s="146">
        <f t="shared" si="7"/>
        <v>0</v>
      </c>
      <c r="AE22" s="143"/>
      <c r="AF22" s="143"/>
      <c r="AG22" s="143"/>
      <c r="AH22" s="144">
        <f t="shared" si="2"/>
        <v>0</v>
      </c>
      <c r="AI22" s="146">
        <f t="shared" si="8"/>
        <v>0</v>
      </c>
      <c r="AJ22" s="143"/>
      <c r="AK22" s="143"/>
      <c r="AL22" s="143"/>
      <c r="AM22" s="144">
        <f t="shared" si="3"/>
        <v>0</v>
      </c>
      <c r="AN22" s="146">
        <f t="shared" si="9"/>
        <v>0</v>
      </c>
    </row>
    <row r="23" spans="1:40" ht="13.5" customHeight="1" x14ac:dyDescent="0.2">
      <c r="A23" s="139"/>
      <c r="B23" s="140">
        <f t="shared" si="4"/>
        <v>0</v>
      </c>
      <c r="C23" s="141">
        <v>10</v>
      </c>
      <c r="D23" s="142">
        <f t="shared" si="5"/>
        <v>0</v>
      </c>
      <c r="E23" s="142"/>
      <c r="F23" s="143"/>
      <c r="G23" s="143"/>
      <c r="H23" s="143"/>
      <c r="I23" s="144"/>
      <c r="J23" s="145"/>
      <c r="K23" s="143"/>
      <c r="L23" s="143"/>
      <c r="M23" s="143"/>
      <c r="N23" s="144"/>
      <c r="O23" s="145"/>
      <c r="P23" s="143"/>
      <c r="Q23" s="143"/>
      <c r="R23" s="143"/>
      <c r="S23" s="144"/>
      <c r="T23" s="145"/>
      <c r="U23" s="143"/>
      <c r="V23" s="143"/>
      <c r="W23" s="143"/>
      <c r="X23" s="144"/>
      <c r="Y23" s="145"/>
      <c r="Z23" s="143"/>
      <c r="AA23" s="143"/>
      <c r="AB23" s="143"/>
      <c r="AC23" s="144">
        <f t="shared" si="6"/>
        <v>0</v>
      </c>
      <c r="AD23" s="146">
        <f t="shared" si="7"/>
        <v>0</v>
      </c>
      <c r="AE23" s="143"/>
      <c r="AF23" s="143"/>
      <c r="AG23" s="143"/>
      <c r="AH23" s="144">
        <f t="shared" si="2"/>
        <v>0</v>
      </c>
      <c r="AI23" s="146">
        <f t="shared" si="8"/>
        <v>0</v>
      </c>
      <c r="AJ23" s="143"/>
      <c r="AK23" s="143"/>
      <c r="AL23" s="143"/>
      <c r="AM23" s="144">
        <f t="shared" si="3"/>
        <v>0</v>
      </c>
      <c r="AN23" s="146">
        <f t="shared" si="9"/>
        <v>0</v>
      </c>
    </row>
    <row r="24" spans="1:40" ht="13.5" customHeight="1" x14ac:dyDescent="0.2">
      <c r="A24" s="139"/>
      <c r="B24" s="140">
        <f t="shared" si="4"/>
        <v>0</v>
      </c>
      <c r="C24" s="141">
        <v>10</v>
      </c>
      <c r="D24" s="142">
        <f t="shared" si="5"/>
        <v>0</v>
      </c>
      <c r="E24" s="142"/>
      <c r="F24" s="143"/>
      <c r="G24" s="143"/>
      <c r="H24" s="143"/>
      <c r="I24" s="144"/>
      <c r="J24" s="145"/>
      <c r="K24" s="143"/>
      <c r="L24" s="143"/>
      <c r="M24" s="143"/>
      <c r="N24" s="144"/>
      <c r="O24" s="145"/>
      <c r="P24" s="143"/>
      <c r="Q24" s="143"/>
      <c r="R24" s="143"/>
      <c r="S24" s="144"/>
      <c r="T24" s="145"/>
      <c r="U24" s="143"/>
      <c r="V24" s="143"/>
      <c r="W24" s="143"/>
      <c r="X24" s="144"/>
      <c r="Y24" s="145"/>
      <c r="Z24" s="143"/>
      <c r="AA24" s="143"/>
      <c r="AB24" s="143"/>
      <c r="AC24" s="144">
        <f t="shared" si="6"/>
        <v>0</v>
      </c>
      <c r="AD24" s="146">
        <f t="shared" si="7"/>
        <v>0</v>
      </c>
      <c r="AE24" s="143"/>
      <c r="AF24" s="143"/>
      <c r="AG24" s="143"/>
      <c r="AH24" s="144">
        <f t="shared" si="2"/>
        <v>0</v>
      </c>
      <c r="AI24" s="146">
        <f t="shared" si="8"/>
        <v>0</v>
      </c>
      <c r="AJ24" s="143"/>
      <c r="AK24" s="143"/>
      <c r="AL24" s="143"/>
      <c r="AM24" s="144">
        <f t="shared" si="3"/>
        <v>0</v>
      </c>
      <c r="AN24" s="146">
        <f t="shared" si="9"/>
        <v>0</v>
      </c>
    </row>
    <row r="25" spans="1:40" ht="13.5" customHeight="1" x14ac:dyDescent="0.2">
      <c r="A25" s="139"/>
      <c r="B25" s="140">
        <f t="shared" si="4"/>
        <v>0</v>
      </c>
      <c r="C25" s="141">
        <v>10</v>
      </c>
      <c r="D25" s="142">
        <f t="shared" si="5"/>
        <v>0</v>
      </c>
      <c r="E25" s="142"/>
      <c r="F25" s="143"/>
      <c r="G25" s="143"/>
      <c r="H25" s="143"/>
      <c r="I25" s="144"/>
      <c r="J25" s="145"/>
      <c r="K25" s="143"/>
      <c r="L25" s="143"/>
      <c r="M25" s="143"/>
      <c r="N25" s="144"/>
      <c r="O25" s="145"/>
      <c r="P25" s="143"/>
      <c r="Q25" s="143"/>
      <c r="R25" s="143"/>
      <c r="S25" s="144"/>
      <c r="T25" s="145"/>
      <c r="U25" s="143"/>
      <c r="V25" s="143"/>
      <c r="W25" s="143"/>
      <c r="X25" s="144"/>
      <c r="Y25" s="145"/>
      <c r="Z25" s="143"/>
      <c r="AA25" s="143"/>
      <c r="AB25" s="143"/>
      <c r="AC25" s="144">
        <f t="shared" si="6"/>
        <v>0</v>
      </c>
      <c r="AD25" s="146">
        <f t="shared" si="7"/>
        <v>0</v>
      </c>
      <c r="AE25" s="143"/>
      <c r="AF25" s="143"/>
      <c r="AG25" s="143"/>
      <c r="AH25" s="144">
        <f t="shared" si="2"/>
        <v>0</v>
      </c>
      <c r="AI25" s="146">
        <f t="shared" si="8"/>
        <v>0</v>
      </c>
      <c r="AJ25" s="143"/>
      <c r="AK25" s="143"/>
      <c r="AL25" s="143"/>
      <c r="AM25" s="144">
        <f t="shared" si="3"/>
        <v>0</v>
      </c>
      <c r="AN25" s="146">
        <f t="shared" si="9"/>
        <v>0</v>
      </c>
    </row>
    <row r="26" spans="1:40" ht="13.5" customHeight="1" x14ac:dyDescent="0.2">
      <c r="A26" s="139"/>
      <c r="B26" s="140">
        <f t="shared" si="4"/>
        <v>0</v>
      </c>
      <c r="C26" s="141">
        <v>10</v>
      </c>
      <c r="D26" s="142">
        <f t="shared" si="5"/>
        <v>0</v>
      </c>
      <c r="E26" s="142"/>
      <c r="F26" s="143"/>
      <c r="G26" s="143"/>
      <c r="H26" s="143"/>
      <c r="I26" s="144"/>
      <c r="J26" s="145"/>
      <c r="K26" s="143"/>
      <c r="L26" s="143"/>
      <c r="M26" s="143"/>
      <c r="N26" s="144"/>
      <c r="O26" s="145"/>
      <c r="P26" s="143"/>
      <c r="Q26" s="143"/>
      <c r="R26" s="143"/>
      <c r="S26" s="144"/>
      <c r="T26" s="145"/>
      <c r="U26" s="143"/>
      <c r="V26" s="143"/>
      <c r="W26" s="143"/>
      <c r="X26" s="144"/>
      <c r="Y26" s="145"/>
      <c r="Z26" s="143"/>
      <c r="AA26" s="143"/>
      <c r="AB26" s="143"/>
      <c r="AC26" s="144">
        <f t="shared" si="6"/>
        <v>0</v>
      </c>
      <c r="AD26" s="146">
        <f t="shared" si="7"/>
        <v>0</v>
      </c>
      <c r="AE26" s="143"/>
      <c r="AF26" s="143"/>
      <c r="AG26" s="143"/>
      <c r="AH26" s="144">
        <f t="shared" si="2"/>
        <v>0</v>
      </c>
      <c r="AI26" s="146">
        <f t="shared" si="8"/>
        <v>0</v>
      </c>
      <c r="AJ26" s="143"/>
      <c r="AK26" s="143"/>
      <c r="AL26" s="143"/>
      <c r="AM26" s="144">
        <f t="shared" si="3"/>
        <v>0</v>
      </c>
      <c r="AN26" s="146">
        <f t="shared" si="9"/>
        <v>0</v>
      </c>
    </row>
    <row r="27" spans="1:40" ht="13.5" customHeight="1" x14ac:dyDescent="0.2">
      <c r="A27" s="139"/>
      <c r="B27" s="140">
        <f t="shared" si="4"/>
        <v>0</v>
      </c>
      <c r="C27" s="141">
        <v>10</v>
      </c>
      <c r="D27" s="142">
        <f t="shared" si="5"/>
        <v>0</v>
      </c>
      <c r="E27" s="142"/>
      <c r="F27" s="143"/>
      <c r="G27" s="143"/>
      <c r="H27" s="143"/>
      <c r="I27" s="144"/>
      <c r="J27" s="145"/>
      <c r="K27" s="143"/>
      <c r="L27" s="143"/>
      <c r="M27" s="143"/>
      <c r="N27" s="144"/>
      <c r="O27" s="145"/>
      <c r="P27" s="143"/>
      <c r="Q27" s="143"/>
      <c r="R27" s="143"/>
      <c r="S27" s="144"/>
      <c r="T27" s="145"/>
      <c r="U27" s="143"/>
      <c r="V27" s="143"/>
      <c r="W27" s="143"/>
      <c r="X27" s="144"/>
      <c r="Y27" s="145"/>
      <c r="Z27" s="143"/>
      <c r="AA27" s="143"/>
      <c r="AB27" s="143"/>
      <c r="AC27" s="144">
        <f t="shared" si="6"/>
        <v>0</v>
      </c>
      <c r="AD27" s="146">
        <f t="shared" si="7"/>
        <v>0</v>
      </c>
      <c r="AE27" s="143"/>
      <c r="AF27" s="143"/>
      <c r="AG27" s="143"/>
      <c r="AH27" s="144">
        <f t="shared" si="2"/>
        <v>0</v>
      </c>
      <c r="AI27" s="146">
        <f t="shared" si="8"/>
        <v>0</v>
      </c>
      <c r="AJ27" s="143"/>
      <c r="AK27" s="143"/>
      <c r="AL27" s="143"/>
      <c r="AM27" s="144">
        <f t="shared" si="3"/>
        <v>0</v>
      </c>
      <c r="AN27" s="146">
        <f t="shared" si="9"/>
        <v>0</v>
      </c>
    </row>
    <row r="28" spans="1:40" ht="13.5" customHeight="1" x14ac:dyDescent="0.2">
      <c r="A28" s="139"/>
      <c r="B28" s="140">
        <f t="shared" si="4"/>
        <v>0</v>
      </c>
      <c r="C28" s="141">
        <v>10</v>
      </c>
      <c r="D28" s="142">
        <f t="shared" si="5"/>
        <v>0</v>
      </c>
      <c r="E28" s="142"/>
      <c r="F28" s="143"/>
      <c r="G28" s="143"/>
      <c r="H28" s="143"/>
      <c r="I28" s="144"/>
      <c r="J28" s="145"/>
      <c r="K28" s="143"/>
      <c r="L28" s="143"/>
      <c r="M28" s="143"/>
      <c r="N28" s="144"/>
      <c r="O28" s="145"/>
      <c r="P28" s="143"/>
      <c r="Q28" s="143"/>
      <c r="R28" s="143"/>
      <c r="S28" s="144"/>
      <c r="T28" s="145"/>
      <c r="U28" s="143"/>
      <c r="V28" s="143"/>
      <c r="W28" s="143"/>
      <c r="X28" s="144"/>
      <c r="Y28" s="145"/>
      <c r="Z28" s="143"/>
      <c r="AA28" s="143"/>
      <c r="AB28" s="143"/>
      <c r="AC28" s="144">
        <f t="shared" si="6"/>
        <v>0</v>
      </c>
      <c r="AD28" s="146">
        <f t="shared" si="7"/>
        <v>0</v>
      </c>
      <c r="AE28" s="143"/>
      <c r="AF28" s="143"/>
      <c r="AG28" s="143"/>
      <c r="AH28" s="144">
        <f t="shared" si="2"/>
        <v>0</v>
      </c>
      <c r="AI28" s="146">
        <f t="shared" si="8"/>
        <v>0</v>
      </c>
      <c r="AJ28" s="143"/>
      <c r="AK28" s="143"/>
      <c r="AL28" s="143"/>
      <c r="AM28" s="144">
        <f t="shared" si="3"/>
        <v>0</v>
      </c>
      <c r="AN28" s="146">
        <f t="shared" si="9"/>
        <v>0</v>
      </c>
    </row>
    <row r="29" spans="1:40" ht="13.5" customHeight="1" x14ac:dyDescent="0.2">
      <c r="A29" s="147" t="s">
        <v>94</v>
      </c>
      <c r="B29" s="148">
        <f>SUM(B30:B35)</f>
        <v>1.3333333333333335</v>
      </c>
      <c r="C29" s="149"/>
      <c r="D29" s="150">
        <f t="shared" ref="D29:E29" si="10">SUM(D30:D35)</f>
        <v>293</v>
      </c>
      <c r="E29" s="150">
        <f t="shared" si="10"/>
        <v>0</v>
      </c>
      <c r="F29" s="151"/>
      <c r="G29" s="151"/>
      <c r="H29" s="151"/>
      <c r="I29" s="152">
        <f>IF(G29&lt;F29,G29+1,G29)-F29-H29</f>
        <v>0</v>
      </c>
      <c r="J29" s="153">
        <f>SUM(J35)</f>
        <v>0</v>
      </c>
      <c r="K29" s="151"/>
      <c r="L29" s="151"/>
      <c r="M29" s="151"/>
      <c r="N29" s="152">
        <f>IF(L29&lt;K29,L29+1,L29)-K29-M29</f>
        <v>0</v>
      </c>
      <c r="O29" s="153">
        <f>SUM(O35)</f>
        <v>0</v>
      </c>
      <c r="P29" s="151"/>
      <c r="Q29" s="151"/>
      <c r="R29" s="151"/>
      <c r="S29" s="152">
        <f>IF(Q29&lt;P29,Q29+1,Q29)-P29-R29</f>
        <v>0</v>
      </c>
      <c r="T29" s="153">
        <f>SUM(T35)</f>
        <v>0</v>
      </c>
      <c r="U29" s="151"/>
      <c r="V29" s="151"/>
      <c r="W29" s="151"/>
      <c r="X29" s="152">
        <f>IF(V29&lt;U29,V29+1,V29)-U29-W29</f>
        <v>0</v>
      </c>
      <c r="Y29" s="153">
        <f>SUM(Y35)</f>
        <v>0</v>
      </c>
      <c r="Z29" s="151"/>
      <c r="AA29" s="151"/>
      <c r="AB29" s="151"/>
      <c r="AC29" s="154">
        <f t="shared" ref="AC29:AD29" si="11">SUM(AC30:AC35)</f>
        <v>1.3333333333333335</v>
      </c>
      <c r="AD29" s="155">
        <f t="shared" si="11"/>
        <v>293</v>
      </c>
      <c r="AE29" s="151"/>
      <c r="AF29" s="151"/>
      <c r="AG29" s="151"/>
      <c r="AH29" s="152">
        <f t="shared" si="2"/>
        <v>0</v>
      </c>
      <c r="AI29" s="155">
        <f>SUM(AI35)</f>
        <v>0</v>
      </c>
      <c r="AJ29" s="151"/>
      <c r="AK29" s="151"/>
      <c r="AL29" s="151"/>
      <c r="AM29" s="152">
        <f t="shared" si="3"/>
        <v>0</v>
      </c>
      <c r="AN29" s="155">
        <f>SUM(AN35)</f>
        <v>0</v>
      </c>
    </row>
    <row r="30" spans="1:40" ht="13.5" customHeight="1" x14ac:dyDescent="0.2">
      <c r="A30" s="156">
        <v>1</v>
      </c>
      <c r="B30" s="157">
        <f t="shared" ref="B30:B35" si="12">AM30+AH30+AC30+X30+S30+N30+I30</f>
        <v>0.58333333333333326</v>
      </c>
      <c r="C30" s="158">
        <v>10</v>
      </c>
      <c r="D30" s="142">
        <f t="shared" ref="D30:D35" si="13">B30*C30*24</f>
        <v>139.99999999999997</v>
      </c>
      <c r="E30" s="142"/>
      <c r="F30" s="159"/>
      <c r="G30" s="159"/>
      <c r="H30" s="159"/>
      <c r="I30" s="159"/>
      <c r="J30" s="160"/>
      <c r="K30" s="159"/>
      <c r="L30" s="159"/>
      <c r="M30" s="159"/>
      <c r="N30" s="159"/>
      <c r="O30" s="160"/>
      <c r="P30" s="159"/>
      <c r="Q30" s="159"/>
      <c r="R30" s="159"/>
      <c r="S30" s="159"/>
      <c r="T30" s="160"/>
      <c r="U30" s="159"/>
      <c r="V30" s="159"/>
      <c r="W30" s="159"/>
      <c r="X30" s="159"/>
      <c r="Y30" s="160"/>
      <c r="Z30" s="143">
        <v>0.75</v>
      </c>
      <c r="AA30" s="143">
        <v>0.33333333333333331</v>
      </c>
      <c r="AB30" s="159"/>
      <c r="AC30" s="144">
        <f t="shared" ref="AC30:AC35" si="14">IF(AA30&lt;Z30,AA30+1,AA30)-Z30-AB30</f>
        <v>0.58333333333333326</v>
      </c>
      <c r="AD30" s="146">
        <f t="shared" ref="AD30:AD35" si="15">$C30*AC30*24</f>
        <v>139.99999999999997</v>
      </c>
      <c r="AE30" s="143"/>
      <c r="AF30" s="143"/>
      <c r="AG30" s="143"/>
      <c r="AH30" s="144">
        <f t="shared" si="2"/>
        <v>0</v>
      </c>
      <c r="AI30" s="146">
        <f t="shared" ref="AI30:AI35" si="16">$C30*AH30*24</f>
        <v>0</v>
      </c>
      <c r="AJ30" s="143"/>
      <c r="AK30" s="143"/>
      <c r="AL30" s="143"/>
      <c r="AM30" s="144">
        <f t="shared" si="3"/>
        <v>0</v>
      </c>
      <c r="AN30" s="146">
        <f t="shared" ref="AN30:AN35" si="17">$C30*AM30*24</f>
        <v>0</v>
      </c>
    </row>
    <row r="31" spans="1:40" ht="13.5" customHeight="1" x14ac:dyDescent="0.2">
      <c r="A31" s="156">
        <v>2</v>
      </c>
      <c r="B31" s="157">
        <f t="shared" si="12"/>
        <v>0.37500000000000011</v>
      </c>
      <c r="C31" s="158">
        <v>8.5</v>
      </c>
      <c r="D31" s="142">
        <f t="shared" si="13"/>
        <v>76.500000000000028</v>
      </c>
      <c r="E31" s="142"/>
      <c r="F31" s="159"/>
      <c r="G31" s="159"/>
      <c r="H31" s="159"/>
      <c r="I31" s="159"/>
      <c r="J31" s="160"/>
      <c r="K31" s="159"/>
      <c r="L31" s="159"/>
      <c r="M31" s="159"/>
      <c r="N31" s="159"/>
      <c r="O31" s="160"/>
      <c r="P31" s="159"/>
      <c r="Q31" s="159"/>
      <c r="R31" s="159"/>
      <c r="S31" s="159"/>
      <c r="T31" s="160"/>
      <c r="U31" s="159"/>
      <c r="V31" s="159"/>
      <c r="W31" s="159"/>
      <c r="X31" s="159"/>
      <c r="Y31" s="160"/>
      <c r="Z31" s="143">
        <v>0.91666666666666663</v>
      </c>
      <c r="AA31" s="143">
        <v>0.29166666666666669</v>
      </c>
      <c r="AB31" s="159"/>
      <c r="AC31" s="144">
        <f t="shared" si="14"/>
        <v>0.37500000000000011</v>
      </c>
      <c r="AD31" s="146">
        <f t="shared" si="15"/>
        <v>76.500000000000028</v>
      </c>
      <c r="AE31" s="143"/>
      <c r="AF31" s="143"/>
      <c r="AG31" s="143"/>
      <c r="AH31" s="144">
        <f t="shared" si="2"/>
        <v>0</v>
      </c>
      <c r="AI31" s="146">
        <f t="shared" si="16"/>
        <v>0</v>
      </c>
      <c r="AJ31" s="143"/>
      <c r="AK31" s="143"/>
      <c r="AL31" s="143"/>
      <c r="AM31" s="144">
        <f t="shared" si="3"/>
        <v>0</v>
      </c>
      <c r="AN31" s="146">
        <f t="shared" si="17"/>
        <v>0</v>
      </c>
    </row>
    <row r="32" spans="1:40" ht="13.5" customHeight="1" x14ac:dyDescent="0.2">
      <c r="A32" s="156"/>
      <c r="B32" s="157">
        <f t="shared" si="12"/>
        <v>0.37500000000000011</v>
      </c>
      <c r="C32" s="158">
        <v>8.5</v>
      </c>
      <c r="D32" s="142">
        <f t="shared" si="13"/>
        <v>76.500000000000028</v>
      </c>
      <c r="E32" s="142"/>
      <c r="F32" s="159"/>
      <c r="G32" s="159"/>
      <c r="H32" s="159"/>
      <c r="I32" s="159"/>
      <c r="J32" s="160"/>
      <c r="K32" s="159"/>
      <c r="L32" s="159"/>
      <c r="M32" s="159"/>
      <c r="N32" s="159"/>
      <c r="O32" s="160"/>
      <c r="P32" s="159"/>
      <c r="Q32" s="159"/>
      <c r="R32" s="159"/>
      <c r="S32" s="159"/>
      <c r="T32" s="160"/>
      <c r="U32" s="159"/>
      <c r="V32" s="159"/>
      <c r="W32" s="159"/>
      <c r="X32" s="159"/>
      <c r="Y32" s="160"/>
      <c r="Z32" s="143">
        <v>0.91666666666666663</v>
      </c>
      <c r="AA32" s="143">
        <v>0.29166666666666669</v>
      </c>
      <c r="AB32" s="159"/>
      <c r="AC32" s="144">
        <f t="shared" si="14"/>
        <v>0.37500000000000011</v>
      </c>
      <c r="AD32" s="146">
        <f t="shared" si="15"/>
        <v>76.500000000000028</v>
      </c>
      <c r="AE32" s="143"/>
      <c r="AF32" s="143"/>
      <c r="AG32" s="143"/>
      <c r="AH32" s="144">
        <f t="shared" si="2"/>
        <v>0</v>
      </c>
      <c r="AI32" s="146">
        <f t="shared" si="16"/>
        <v>0</v>
      </c>
      <c r="AJ32" s="143"/>
      <c r="AK32" s="143"/>
      <c r="AL32" s="143"/>
      <c r="AM32" s="144">
        <f t="shared" si="3"/>
        <v>0</v>
      </c>
      <c r="AN32" s="146">
        <f t="shared" si="17"/>
        <v>0</v>
      </c>
    </row>
    <row r="33" spans="1:40" ht="13.5" customHeight="1" x14ac:dyDescent="0.2">
      <c r="A33" s="156"/>
      <c r="B33" s="157">
        <f t="shared" si="12"/>
        <v>0</v>
      </c>
      <c r="C33" s="158">
        <v>8.5</v>
      </c>
      <c r="D33" s="142">
        <f t="shared" si="13"/>
        <v>0</v>
      </c>
      <c r="E33" s="142"/>
      <c r="F33" s="159"/>
      <c r="G33" s="159"/>
      <c r="H33" s="159"/>
      <c r="I33" s="159"/>
      <c r="J33" s="160"/>
      <c r="K33" s="159"/>
      <c r="L33" s="159"/>
      <c r="M33" s="159"/>
      <c r="N33" s="159"/>
      <c r="O33" s="160"/>
      <c r="P33" s="159"/>
      <c r="Q33" s="159"/>
      <c r="R33" s="159"/>
      <c r="S33" s="159"/>
      <c r="T33" s="160"/>
      <c r="U33" s="159"/>
      <c r="V33" s="159"/>
      <c r="W33" s="159"/>
      <c r="X33" s="159"/>
      <c r="Y33" s="160"/>
      <c r="Z33" s="143"/>
      <c r="AA33" s="143"/>
      <c r="AB33" s="159"/>
      <c r="AC33" s="144">
        <f t="shared" si="14"/>
        <v>0</v>
      </c>
      <c r="AD33" s="146">
        <f t="shared" si="15"/>
        <v>0</v>
      </c>
      <c r="AE33" s="143"/>
      <c r="AF33" s="143"/>
      <c r="AG33" s="143"/>
      <c r="AH33" s="144">
        <f t="shared" si="2"/>
        <v>0</v>
      </c>
      <c r="AI33" s="146">
        <f t="shared" si="16"/>
        <v>0</v>
      </c>
      <c r="AJ33" s="143"/>
      <c r="AK33" s="143"/>
      <c r="AL33" s="143"/>
      <c r="AM33" s="144">
        <f t="shared" si="3"/>
        <v>0</v>
      </c>
      <c r="AN33" s="146">
        <f t="shared" si="17"/>
        <v>0</v>
      </c>
    </row>
    <row r="34" spans="1:40" ht="13.5" customHeight="1" x14ac:dyDescent="0.2">
      <c r="A34" s="156"/>
      <c r="B34" s="157">
        <f t="shared" si="12"/>
        <v>0</v>
      </c>
      <c r="C34" s="158">
        <v>8.5</v>
      </c>
      <c r="D34" s="142">
        <f t="shared" si="13"/>
        <v>0</v>
      </c>
      <c r="E34" s="142"/>
      <c r="F34" s="159"/>
      <c r="G34" s="159"/>
      <c r="H34" s="159"/>
      <c r="I34" s="159"/>
      <c r="J34" s="160"/>
      <c r="K34" s="159"/>
      <c r="L34" s="159"/>
      <c r="M34" s="159"/>
      <c r="N34" s="159"/>
      <c r="O34" s="160"/>
      <c r="P34" s="159"/>
      <c r="Q34" s="159"/>
      <c r="R34" s="159"/>
      <c r="S34" s="159"/>
      <c r="T34" s="160"/>
      <c r="U34" s="159"/>
      <c r="V34" s="159"/>
      <c r="W34" s="159"/>
      <c r="X34" s="159"/>
      <c r="Y34" s="160"/>
      <c r="Z34" s="143"/>
      <c r="AA34" s="143"/>
      <c r="AB34" s="159"/>
      <c r="AC34" s="144">
        <f t="shared" si="14"/>
        <v>0</v>
      </c>
      <c r="AD34" s="146">
        <f t="shared" si="15"/>
        <v>0</v>
      </c>
      <c r="AE34" s="143"/>
      <c r="AF34" s="143"/>
      <c r="AG34" s="143"/>
      <c r="AH34" s="144">
        <f t="shared" si="2"/>
        <v>0</v>
      </c>
      <c r="AI34" s="146">
        <f t="shared" si="16"/>
        <v>0</v>
      </c>
      <c r="AJ34" s="143"/>
      <c r="AK34" s="143"/>
      <c r="AL34" s="143"/>
      <c r="AM34" s="144">
        <f t="shared" si="3"/>
        <v>0</v>
      </c>
      <c r="AN34" s="146">
        <f t="shared" si="17"/>
        <v>0</v>
      </c>
    </row>
    <row r="35" spans="1:40" ht="13.5" customHeight="1" x14ac:dyDescent="0.2">
      <c r="A35" s="156"/>
      <c r="B35" s="157">
        <f t="shared" si="12"/>
        <v>0</v>
      </c>
      <c r="C35" s="158">
        <v>8.5</v>
      </c>
      <c r="D35" s="142">
        <f t="shared" si="13"/>
        <v>0</v>
      </c>
      <c r="E35" s="142"/>
      <c r="F35" s="143"/>
      <c r="G35" s="143"/>
      <c r="H35" s="143"/>
      <c r="I35" s="144">
        <f t="shared" ref="I35:I36" si="18">IF(G35&lt;F35,G35+1,G35)-F35-H35</f>
        <v>0</v>
      </c>
      <c r="J35" s="145">
        <f>$C35*I35*24</f>
        <v>0</v>
      </c>
      <c r="K35" s="143"/>
      <c r="L35" s="143"/>
      <c r="M35" s="143"/>
      <c r="N35" s="144">
        <f t="shared" ref="N35:N36" si="19">IF(L35&lt;K35,L35+1,L35)-K35-M35</f>
        <v>0</v>
      </c>
      <c r="O35" s="145">
        <f>$C35*N35*24</f>
        <v>0</v>
      </c>
      <c r="P35" s="143"/>
      <c r="Q35" s="143"/>
      <c r="R35" s="143"/>
      <c r="S35" s="144">
        <f t="shared" ref="S35:S36" si="20">IF(Q35&lt;P35,Q35+1,Q35)-P35-R35</f>
        <v>0</v>
      </c>
      <c r="T35" s="145">
        <f>$C35*S35*24</f>
        <v>0</v>
      </c>
      <c r="U35" s="143"/>
      <c r="V35" s="143"/>
      <c r="W35" s="143"/>
      <c r="X35" s="144">
        <f t="shared" ref="X35:X36" si="21">IF(V35&lt;U35,V35+1,V35)-U35-W35</f>
        <v>0</v>
      </c>
      <c r="Y35" s="145">
        <f>$C35*X35*24</f>
        <v>0</v>
      </c>
      <c r="Z35" s="143"/>
      <c r="AA35" s="143"/>
      <c r="AB35" s="143"/>
      <c r="AC35" s="144">
        <f t="shared" si="14"/>
        <v>0</v>
      </c>
      <c r="AD35" s="146">
        <f t="shared" si="15"/>
        <v>0</v>
      </c>
      <c r="AE35" s="143"/>
      <c r="AF35" s="143"/>
      <c r="AG35" s="143"/>
      <c r="AH35" s="144">
        <f t="shared" si="2"/>
        <v>0</v>
      </c>
      <c r="AI35" s="146">
        <f t="shared" si="16"/>
        <v>0</v>
      </c>
      <c r="AJ35" s="143"/>
      <c r="AK35" s="143"/>
      <c r="AL35" s="143"/>
      <c r="AM35" s="144">
        <f t="shared" si="3"/>
        <v>0</v>
      </c>
      <c r="AN35" s="146">
        <f t="shared" si="17"/>
        <v>0</v>
      </c>
    </row>
    <row r="36" spans="1:40" ht="13.5" customHeight="1" x14ac:dyDescent="0.2">
      <c r="A36" s="161" t="s">
        <v>95</v>
      </c>
      <c r="B36" s="162">
        <f>SUM(B37:B41)</f>
        <v>0.66666666666666685</v>
      </c>
      <c r="C36" s="163"/>
      <c r="D36" s="164">
        <f t="shared" ref="D36:E36" si="22">SUM(D37:D41)</f>
        <v>160.00000000000006</v>
      </c>
      <c r="E36" s="164">
        <f t="shared" si="22"/>
        <v>0</v>
      </c>
      <c r="F36" s="165"/>
      <c r="G36" s="165"/>
      <c r="H36" s="165"/>
      <c r="I36" s="166">
        <f t="shared" si="18"/>
        <v>0</v>
      </c>
      <c r="J36" s="167">
        <f>SUM(J41)</f>
        <v>0</v>
      </c>
      <c r="K36" s="165"/>
      <c r="L36" s="165"/>
      <c r="M36" s="165"/>
      <c r="N36" s="166">
        <f t="shared" si="19"/>
        <v>0</v>
      </c>
      <c r="O36" s="167">
        <f>SUM(O41)</f>
        <v>0</v>
      </c>
      <c r="P36" s="165"/>
      <c r="Q36" s="165"/>
      <c r="R36" s="165"/>
      <c r="S36" s="166">
        <f t="shared" si="20"/>
        <v>0</v>
      </c>
      <c r="T36" s="167">
        <f>SUM(T41)</f>
        <v>0</v>
      </c>
      <c r="U36" s="165"/>
      <c r="V36" s="165"/>
      <c r="W36" s="165"/>
      <c r="X36" s="166">
        <f t="shared" si="21"/>
        <v>0</v>
      </c>
      <c r="Y36" s="167">
        <f>SUM(Y41)</f>
        <v>0</v>
      </c>
      <c r="Z36" s="165"/>
      <c r="AA36" s="165"/>
      <c r="AB36" s="165"/>
      <c r="AC36" s="168">
        <f t="shared" ref="AC36:AD36" si="23">SUM(AC37:AC41)</f>
        <v>0.66666666666666685</v>
      </c>
      <c r="AD36" s="169">
        <f t="shared" si="23"/>
        <v>160.00000000000006</v>
      </c>
      <c r="AE36" s="165"/>
      <c r="AF36" s="165"/>
      <c r="AG36" s="165"/>
      <c r="AH36" s="166">
        <f t="shared" si="2"/>
        <v>0</v>
      </c>
      <c r="AI36" s="169">
        <f>SUM(AI41)</f>
        <v>0</v>
      </c>
      <c r="AJ36" s="165"/>
      <c r="AK36" s="165"/>
      <c r="AL36" s="165"/>
      <c r="AM36" s="166">
        <f t="shared" si="3"/>
        <v>0</v>
      </c>
      <c r="AN36" s="169">
        <f>SUM(AN41)</f>
        <v>0</v>
      </c>
    </row>
    <row r="37" spans="1:40" ht="13.5" customHeight="1" x14ac:dyDescent="0.2">
      <c r="A37" s="170">
        <v>1</v>
      </c>
      <c r="B37" s="157">
        <f t="shared" ref="B37:B41" si="24">AM37+AH37+AC37+X37+S37+N37+I37</f>
        <v>0.25000000000000011</v>
      </c>
      <c r="C37" s="158">
        <v>10</v>
      </c>
      <c r="D37" s="142">
        <f t="shared" ref="D37:D41" si="25">B37*C37*24</f>
        <v>60.000000000000021</v>
      </c>
      <c r="E37" s="142"/>
      <c r="F37" s="159"/>
      <c r="G37" s="159"/>
      <c r="H37" s="159"/>
      <c r="I37" s="159"/>
      <c r="J37" s="160"/>
      <c r="K37" s="159"/>
      <c r="L37" s="159"/>
      <c r="M37" s="159"/>
      <c r="N37" s="159"/>
      <c r="O37" s="160"/>
      <c r="P37" s="159"/>
      <c r="Q37" s="159"/>
      <c r="R37" s="159"/>
      <c r="S37" s="159"/>
      <c r="T37" s="160"/>
      <c r="U37" s="159"/>
      <c r="V37" s="159"/>
      <c r="W37" s="159"/>
      <c r="X37" s="159"/>
      <c r="Y37" s="160"/>
      <c r="Z37" s="143">
        <v>0.91666666666666663</v>
      </c>
      <c r="AA37" s="143">
        <v>0.16666666666666666</v>
      </c>
      <c r="AB37" s="159"/>
      <c r="AC37" s="144">
        <f t="shared" ref="AC37:AC41" si="26">IF(AA37&lt;Z37,AA37+1,AA37)-Z37-AB37</f>
        <v>0.25000000000000011</v>
      </c>
      <c r="AD37" s="146">
        <f t="shared" ref="AD37:AD41" si="27">$C37*AC37*24</f>
        <v>60.000000000000021</v>
      </c>
      <c r="AE37" s="143"/>
      <c r="AF37" s="143"/>
      <c r="AG37" s="143"/>
      <c r="AH37" s="144">
        <f t="shared" si="2"/>
        <v>0</v>
      </c>
      <c r="AI37" s="146">
        <f t="shared" ref="AI37:AI41" si="28">$C37*AH37*24</f>
        <v>0</v>
      </c>
      <c r="AJ37" s="143"/>
      <c r="AK37" s="143"/>
      <c r="AL37" s="143"/>
      <c r="AM37" s="144">
        <f t="shared" si="3"/>
        <v>0</v>
      </c>
      <c r="AN37" s="146">
        <f t="shared" ref="AN37:AN41" si="29">$C37*AM37*24</f>
        <v>0</v>
      </c>
    </row>
    <row r="38" spans="1:40" ht="13.5" customHeight="1" x14ac:dyDescent="0.2">
      <c r="A38" s="170">
        <v>2</v>
      </c>
      <c r="B38" s="157">
        <f t="shared" si="24"/>
        <v>0.20833333333333337</v>
      </c>
      <c r="C38" s="158">
        <v>10</v>
      </c>
      <c r="D38" s="142">
        <f t="shared" si="25"/>
        <v>50.000000000000014</v>
      </c>
      <c r="E38" s="142"/>
      <c r="F38" s="159"/>
      <c r="G38" s="159"/>
      <c r="H38" s="159"/>
      <c r="I38" s="159"/>
      <c r="J38" s="160"/>
      <c r="K38" s="159"/>
      <c r="L38" s="159"/>
      <c r="M38" s="159"/>
      <c r="N38" s="159"/>
      <c r="O38" s="160"/>
      <c r="P38" s="159"/>
      <c r="Q38" s="159"/>
      <c r="R38" s="159"/>
      <c r="S38" s="159"/>
      <c r="T38" s="160"/>
      <c r="U38" s="159"/>
      <c r="V38" s="159"/>
      <c r="W38" s="159"/>
      <c r="X38" s="159"/>
      <c r="Y38" s="160"/>
      <c r="Z38" s="143">
        <v>0.95833333333333337</v>
      </c>
      <c r="AA38" s="143">
        <v>0.16666666666666666</v>
      </c>
      <c r="AB38" s="159"/>
      <c r="AC38" s="144">
        <f t="shared" si="26"/>
        <v>0.20833333333333337</v>
      </c>
      <c r="AD38" s="146">
        <f t="shared" si="27"/>
        <v>50.000000000000014</v>
      </c>
      <c r="AE38" s="143"/>
      <c r="AF38" s="143"/>
      <c r="AG38" s="143"/>
      <c r="AH38" s="144">
        <f t="shared" si="2"/>
        <v>0</v>
      </c>
      <c r="AI38" s="146">
        <f t="shared" si="28"/>
        <v>0</v>
      </c>
      <c r="AJ38" s="143"/>
      <c r="AK38" s="143"/>
      <c r="AL38" s="143"/>
      <c r="AM38" s="144">
        <f t="shared" si="3"/>
        <v>0</v>
      </c>
      <c r="AN38" s="146">
        <f t="shared" si="29"/>
        <v>0</v>
      </c>
    </row>
    <row r="39" spans="1:40" ht="13.5" customHeight="1" x14ac:dyDescent="0.2">
      <c r="A39" s="170">
        <v>3</v>
      </c>
      <c r="B39" s="157">
        <f t="shared" si="24"/>
        <v>0.20833333333333337</v>
      </c>
      <c r="C39" s="158">
        <v>10</v>
      </c>
      <c r="D39" s="142">
        <f t="shared" si="25"/>
        <v>50.000000000000014</v>
      </c>
      <c r="E39" s="142"/>
      <c r="F39" s="159"/>
      <c r="G39" s="159"/>
      <c r="H39" s="159"/>
      <c r="I39" s="159"/>
      <c r="J39" s="160"/>
      <c r="K39" s="159"/>
      <c r="L39" s="159"/>
      <c r="M39" s="159"/>
      <c r="N39" s="159"/>
      <c r="O39" s="160"/>
      <c r="P39" s="159"/>
      <c r="Q39" s="159"/>
      <c r="R39" s="159"/>
      <c r="S39" s="159"/>
      <c r="T39" s="160"/>
      <c r="U39" s="159"/>
      <c r="V39" s="159"/>
      <c r="W39" s="159"/>
      <c r="X39" s="159"/>
      <c r="Y39" s="160"/>
      <c r="Z39" s="143">
        <v>0.95833333333333337</v>
      </c>
      <c r="AA39" s="143">
        <v>0.16666666666666666</v>
      </c>
      <c r="AB39" s="159"/>
      <c r="AC39" s="144">
        <f t="shared" si="26"/>
        <v>0.20833333333333337</v>
      </c>
      <c r="AD39" s="146">
        <f t="shared" si="27"/>
        <v>50.000000000000014</v>
      </c>
      <c r="AE39" s="143"/>
      <c r="AF39" s="143"/>
      <c r="AG39" s="143"/>
      <c r="AH39" s="144">
        <f t="shared" si="2"/>
        <v>0</v>
      </c>
      <c r="AI39" s="146">
        <f t="shared" si="28"/>
        <v>0</v>
      </c>
      <c r="AJ39" s="143"/>
      <c r="AK39" s="143"/>
      <c r="AL39" s="143"/>
      <c r="AM39" s="144">
        <f t="shared" si="3"/>
        <v>0</v>
      </c>
      <c r="AN39" s="146">
        <f t="shared" si="29"/>
        <v>0</v>
      </c>
    </row>
    <row r="40" spans="1:40" ht="13.5" customHeight="1" x14ac:dyDescent="0.2">
      <c r="A40" s="170">
        <v>4</v>
      </c>
      <c r="B40" s="157">
        <f t="shared" si="24"/>
        <v>0</v>
      </c>
      <c r="C40" s="158">
        <v>10</v>
      </c>
      <c r="D40" s="142">
        <f t="shared" si="25"/>
        <v>0</v>
      </c>
      <c r="E40" s="142"/>
      <c r="F40" s="159"/>
      <c r="G40" s="159"/>
      <c r="H40" s="159"/>
      <c r="I40" s="159"/>
      <c r="J40" s="160"/>
      <c r="K40" s="159"/>
      <c r="L40" s="159"/>
      <c r="M40" s="159"/>
      <c r="N40" s="159"/>
      <c r="O40" s="160"/>
      <c r="P40" s="159"/>
      <c r="Q40" s="159"/>
      <c r="R40" s="159"/>
      <c r="S40" s="159"/>
      <c r="T40" s="160"/>
      <c r="U40" s="159"/>
      <c r="V40" s="159"/>
      <c r="W40" s="159"/>
      <c r="X40" s="159"/>
      <c r="Y40" s="160"/>
      <c r="Z40" s="143"/>
      <c r="AA40" s="143"/>
      <c r="AB40" s="159"/>
      <c r="AC40" s="144">
        <f t="shared" si="26"/>
        <v>0</v>
      </c>
      <c r="AD40" s="146">
        <f t="shared" si="27"/>
        <v>0</v>
      </c>
      <c r="AE40" s="143"/>
      <c r="AF40" s="143"/>
      <c r="AG40" s="143"/>
      <c r="AH40" s="144">
        <f t="shared" si="2"/>
        <v>0</v>
      </c>
      <c r="AI40" s="146">
        <f t="shared" si="28"/>
        <v>0</v>
      </c>
      <c r="AJ40" s="143"/>
      <c r="AK40" s="143"/>
      <c r="AL40" s="143"/>
      <c r="AM40" s="144">
        <f t="shared" si="3"/>
        <v>0</v>
      </c>
      <c r="AN40" s="146">
        <f t="shared" si="29"/>
        <v>0</v>
      </c>
    </row>
    <row r="41" spans="1:40" ht="13.5" customHeight="1" x14ac:dyDescent="0.2">
      <c r="A41" s="170"/>
      <c r="B41" s="157">
        <f t="shared" si="24"/>
        <v>0</v>
      </c>
      <c r="C41" s="158">
        <v>10</v>
      </c>
      <c r="D41" s="142">
        <f t="shared" si="25"/>
        <v>0</v>
      </c>
      <c r="E41" s="142"/>
      <c r="F41" s="143"/>
      <c r="G41" s="143"/>
      <c r="H41" s="143"/>
      <c r="I41" s="144">
        <f>IF(G41&lt;F41,G41+1,G41)-F41-H41</f>
        <v>0</v>
      </c>
      <c r="J41" s="145">
        <f>$C41*I41*24</f>
        <v>0</v>
      </c>
      <c r="K41" s="143"/>
      <c r="L41" s="143"/>
      <c r="M41" s="143"/>
      <c r="N41" s="144">
        <f>IF(L41&lt;K41,L41+1,L41)-K41-M41</f>
        <v>0</v>
      </c>
      <c r="O41" s="145">
        <f>$C41*N41*24</f>
        <v>0</v>
      </c>
      <c r="P41" s="143"/>
      <c r="Q41" s="143"/>
      <c r="R41" s="143"/>
      <c r="S41" s="144">
        <f>IF(Q41&lt;P41,Q41+1,Q41)-P41-R41</f>
        <v>0</v>
      </c>
      <c r="T41" s="145">
        <f>$C41*S41*24</f>
        <v>0</v>
      </c>
      <c r="U41" s="143"/>
      <c r="V41" s="143"/>
      <c r="W41" s="143"/>
      <c r="X41" s="144">
        <f>IF(V41&lt;U41,V41+1,V41)-U41-W41</f>
        <v>0</v>
      </c>
      <c r="Y41" s="145">
        <f>$C41*X41*24</f>
        <v>0</v>
      </c>
      <c r="Z41" s="143"/>
      <c r="AA41" s="143"/>
      <c r="AB41" s="143"/>
      <c r="AC41" s="144">
        <f t="shared" si="26"/>
        <v>0</v>
      </c>
      <c r="AD41" s="146">
        <f t="shared" si="27"/>
        <v>0</v>
      </c>
      <c r="AE41" s="143"/>
      <c r="AF41" s="143"/>
      <c r="AG41" s="143"/>
      <c r="AH41" s="144">
        <f t="shared" si="2"/>
        <v>0</v>
      </c>
      <c r="AI41" s="146">
        <f t="shared" si="28"/>
        <v>0</v>
      </c>
      <c r="AJ41" s="143"/>
      <c r="AK41" s="143"/>
      <c r="AL41" s="143"/>
      <c r="AM41" s="144">
        <f t="shared" si="3"/>
        <v>0</v>
      </c>
      <c r="AN41" s="146">
        <f t="shared" si="29"/>
        <v>0</v>
      </c>
    </row>
    <row r="42" spans="1:40" ht="13.5" customHeight="1" x14ac:dyDescent="0.2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</row>
    <row r="43" spans="1:40" ht="13.5" customHeight="1" x14ac:dyDescent="0.2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 t="s">
        <v>96</v>
      </c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</row>
    <row r="44" spans="1:40" ht="13.5" customHeight="1" x14ac:dyDescent="0.2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</row>
    <row r="45" spans="1:40" ht="15.75" customHeight="1" x14ac:dyDescent="0.2"/>
    <row r="46" spans="1:40" ht="15.75" customHeight="1" x14ac:dyDescent="0.2"/>
    <row r="47" spans="1:40" ht="15.75" customHeight="1" x14ac:dyDescent="0.2"/>
    <row r="48" spans="1:4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E5:AI5"/>
    <mergeCell ref="AJ5:AN5"/>
    <mergeCell ref="F5:J5"/>
    <mergeCell ref="K5:O5"/>
    <mergeCell ref="P5:T5"/>
    <mergeCell ref="U5:Y5"/>
    <mergeCell ref="Z5:AD5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DD6EE"/>
  </sheetPr>
  <dimension ref="A1:Q1000"/>
  <sheetViews>
    <sheetView workbookViewId="0"/>
  </sheetViews>
  <sheetFormatPr baseColWidth="10" defaultColWidth="11.1640625" defaultRowHeight="15" customHeight="1" x14ac:dyDescent="0.2"/>
  <cols>
    <col min="1" max="1" width="20.5" customWidth="1"/>
    <col min="2" max="2" width="8.83203125" customWidth="1"/>
    <col min="3" max="3" width="34.83203125" customWidth="1"/>
    <col min="4" max="4" width="8.83203125" customWidth="1"/>
    <col min="5" max="5" width="9.83203125" customWidth="1"/>
    <col min="6" max="17" width="8.83203125" customWidth="1"/>
  </cols>
  <sheetData>
    <row r="1" spans="1:17" ht="16" x14ac:dyDescent="0.2">
      <c r="A1" s="7"/>
      <c r="C1" s="7"/>
      <c r="D1" s="7"/>
      <c r="E1" s="230" t="s">
        <v>97</v>
      </c>
      <c r="F1" s="184"/>
      <c r="G1" s="186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16" x14ac:dyDescent="0.2">
      <c r="A2" s="171" t="s">
        <v>3</v>
      </c>
      <c r="B2" s="172" t="s">
        <v>98</v>
      </c>
      <c r="C2" s="171" t="s">
        <v>50</v>
      </c>
      <c r="D2" s="173" t="s">
        <v>96</v>
      </c>
      <c r="E2" s="172" t="s">
        <v>99</v>
      </c>
      <c r="F2" s="172" t="s">
        <v>98</v>
      </c>
      <c r="G2" s="172" t="s">
        <v>100</v>
      </c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6" x14ac:dyDescent="0.2">
      <c r="A3" s="174" t="s">
        <v>32</v>
      </c>
      <c r="B3" s="175">
        <f>SUM(B4:B20)</f>
        <v>4460</v>
      </c>
      <c r="C3" s="176"/>
      <c r="D3" s="7"/>
      <c r="E3" s="175">
        <f t="shared" ref="E3:G3" si="0">SUM(E4:E20)</f>
        <v>6015</v>
      </c>
      <c r="F3" s="175">
        <f t="shared" si="0"/>
        <v>4460</v>
      </c>
      <c r="G3" s="175">
        <f t="shared" si="0"/>
        <v>3810</v>
      </c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6" x14ac:dyDescent="0.2">
      <c r="A4" s="75" t="s">
        <v>101</v>
      </c>
      <c r="B4" s="95">
        <v>2000</v>
      </c>
      <c r="C4" s="75"/>
      <c r="D4" s="7"/>
      <c r="E4" s="95">
        <v>2500</v>
      </c>
      <c r="F4" s="95">
        <v>2000</v>
      </c>
      <c r="G4" s="95">
        <v>1500</v>
      </c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16" x14ac:dyDescent="0.2">
      <c r="A5" s="75" t="s">
        <v>102</v>
      </c>
      <c r="B5" s="95">
        <v>187.5</v>
      </c>
      <c r="C5" s="75"/>
      <c r="D5" s="7"/>
      <c r="E5" s="95">
        <v>300</v>
      </c>
      <c r="F5" s="95">
        <v>187.5</v>
      </c>
      <c r="G5" s="95">
        <v>187.5</v>
      </c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6" x14ac:dyDescent="0.2">
      <c r="A6" s="75" t="s">
        <v>103</v>
      </c>
      <c r="B6" s="95">
        <v>750</v>
      </c>
      <c r="C6" s="75"/>
      <c r="D6" s="7"/>
      <c r="E6" s="95">
        <v>900</v>
      </c>
      <c r="F6" s="95">
        <v>750</v>
      </c>
      <c r="G6" s="95">
        <v>600</v>
      </c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16" x14ac:dyDescent="0.2">
      <c r="A7" s="75" t="s">
        <v>104</v>
      </c>
      <c r="B7" s="95">
        <v>100</v>
      </c>
      <c r="C7" s="75"/>
      <c r="D7" s="7"/>
      <c r="E7" s="95">
        <v>100</v>
      </c>
      <c r="F7" s="95">
        <v>100</v>
      </c>
      <c r="G7" s="95">
        <v>100</v>
      </c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6" x14ac:dyDescent="0.2">
      <c r="A8" s="75" t="s">
        <v>105</v>
      </c>
      <c r="B8" s="95">
        <v>300</v>
      </c>
      <c r="C8" s="75"/>
      <c r="D8" s="7"/>
      <c r="E8" s="95">
        <v>140</v>
      </c>
      <c r="F8" s="95">
        <v>300</v>
      </c>
      <c r="G8" s="95">
        <v>300</v>
      </c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ht="16" x14ac:dyDescent="0.2">
      <c r="A9" s="75" t="s">
        <v>106</v>
      </c>
      <c r="B9" s="95">
        <v>112.5</v>
      </c>
      <c r="C9" s="75"/>
      <c r="D9" s="7"/>
      <c r="E9" s="95">
        <v>225</v>
      </c>
      <c r="F9" s="95">
        <v>112.5</v>
      </c>
      <c r="G9" s="95">
        <v>112.5</v>
      </c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ht="16" x14ac:dyDescent="0.2">
      <c r="A10" s="75" t="s">
        <v>107</v>
      </c>
      <c r="B10" s="95">
        <v>250</v>
      </c>
      <c r="C10" s="75"/>
      <c r="D10" s="7"/>
      <c r="E10" s="95">
        <v>500</v>
      </c>
      <c r="F10" s="95">
        <v>250</v>
      </c>
      <c r="G10" s="95">
        <v>250</v>
      </c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ht="16" x14ac:dyDescent="0.2">
      <c r="A11" s="75" t="s">
        <v>108</v>
      </c>
      <c r="B11" s="95">
        <v>60</v>
      </c>
      <c r="C11" s="75"/>
      <c r="D11" s="7"/>
      <c r="E11" s="95">
        <v>150</v>
      </c>
      <c r="F11" s="95">
        <v>60</v>
      </c>
      <c r="G11" s="95">
        <v>60</v>
      </c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ht="16" x14ac:dyDescent="0.2">
      <c r="A12" s="75" t="s">
        <v>109</v>
      </c>
      <c r="B12" s="95">
        <v>500</v>
      </c>
      <c r="C12" s="75"/>
      <c r="D12" s="7"/>
      <c r="E12" s="95">
        <v>1000</v>
      </c>
      <c r="F12" s="95">
        <v>500</v>
      </c>
      <c r="G12" s="95">
        <v>500</v>
      </c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16" x14ac:dyDescent="0.2">
      <c r="A13" s="75" t="s">
        <v>110</v>
      </c>
      <c r="B13" s="95">
        <v>100</v>
      </c>
      <c r="C13" s="75"/>
      <c r="D13" s="7"/>
      <c r="E13" s="95">
        <v>100</v>
      </c>
      <c r="F13" s="95">
        <v>100</v>
      </c>
      <c r="G13" s="95">
        <v>100</v>
      </c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16" x14ac:dyDescent="0.2">
      <c r="A14" s="75" t="s">
        <v>111</v>
      </c>
      <c r="B14" s="95">
        <v>100</v>
      </c>
      <c r="C14" s="75"/>
      <c r="D14" s="7"/>
      <c r="E14" s="95">
        <v>100</v>
      </c>
      <c r="F14" s="95">
        <v>100</v>
      </c>
      <c r="G14" s="95">
        <v>100</v>
      </c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16" x14ac:dyDescent="0.2">
      <c r="A15" s="75"/>
      <c r="B15" s="95"/>
      <c r="C15" s="75"/>
      <c r="D15" s="7"/>
      <c r="E15" s="95"/>
      <c r="F15" s="95"/>
      <c r="G15" s="95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16" x14ac:dyDescent="0.2">
      <c r="A16" s="75"/>
      <c r="B16" s="95"/>
      <c r="C16" s="75"/>
      <c r="D16" s="7"/>
      <c r="E16" s="95"/>
      <c r="F16" s="95"/>
      <c r="G16" s="95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16" x14ac:dyDescent="0.2">
      <c r="A17" s="75"/>
      <c r="B17" s="95"/>
      <c r="C17" s="75"/>
      <c r="D17" s="7"/>
      <c r="E17" s="95"/>
      <c r="F17" s="95"/>
      <c r="G17" s="95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6" x14ac:dyDescent="0.2">
      <c r="A18" s="75"/>
      <c r="B18" s="95"/>
      <c r="C18" s="75"/>
      <c r="D18" s="7"/>
      <c r="E18" s="95"/>
      <c r="F18" s="95"/>
      <c r="G18" s="95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16" x14ac:dyDescent="0.2">
      <c r="A19" s="75"/>
      <c r="B19" s="95"/>
      <c r="C19" s="75"/>
      <c r="D19" s="7"/>
      <c r="E19" s="95"/>
      <c r="F19" s="95"/>
      <c r="G19" s="95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16" x14ac:dyDescent="0.2">
      <c r="A20" s="7"/>
      <c r="C20" s="7"/>
    </row>
    <row r="21" spans="1:17" ht="15.75" customHeight="1" x14ac:dyDescent="0.2"/>
    <row r="22" spans="1:17" ht="15.75" customHeight="1" x14ac:dyDescent="0.2"/>
    <row r="23" spans="1:17" ht="15.75" customHeight="1" x14ac:dyDescent="0.2"/>
    <row r="24" spans="1:17" ht="15.75" customHeight="1" x14ac:dyDescent="0.2"/>
    <row r="25" spans="1:17" ht="15.75" customHeight="1" x14ac:dyDescent="0.2"/>
    <row r="26" spans="1:17" ht="15.75" customHeight="1" x14ac:dyDescent="0.2"/>
    <row r="27" spans="1:17" ht="15.75" customHeight="1" x14ac:dyDescent="0.2"/>
    <row r="28" spans="1:17" ht="15.75" customHeight="1" x14ac:dyDescent="0.2"/>
    <row r="29" spans="1:17" ht="15.75" customHeight="1" x14ac:dyDescent="0.2"/>
    <row r="30" spans="1:17" ht="15.75" customHeight="1" x14ac:dyDescent="0.2"/>
    <row r="31" spans="1:17" ht="15.75" customHeight="1" x14ac:dyDescent="0.2"/>
    <row r="32" spans="1:1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E1:G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RECON</vt:lpstr>
      <vt:lpstr>Artists</vt:lpstr>
      <vt:lpstr>Tickets</vt:lpstr>
      <vt:lpstr>Marketing</vt:lpstr>
      <vt:lpstr>Staff Rota</vt:lpstr>
      <vt:lpstr>Operations &amp; Production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Tris Rothschild</cp:lastModifiedBy>
  <dcterms:created xsi:type="dcterms:W3CDTF">2024-06-09T11:25:00Z</dcterms:created>
  <dcterms:modified xsi:type="dcterms:W3CDTF">2024-06-09T11:25:00Z</dcterms:modified>
</cp:coreProperties>
</file>